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thom\Desktop\LAN\"/>
    </mc:Choice>
  </mc:AlternateContent>
  <xr:revisionPtr revIDLastSave="0" documentId="13_ncr:1_{5C6AB080-9F90-4C4A-A29D-EE5F0F018FFB}" xr6:coauthVersionLast="47" xr6:coauthVersionMax="47" xr10:uidLastSave="{00000000-0000-0000-0000-000000000000}"/>
  <bookViews>
    <workbookView xWindow="0" yWindow="0" windowWidth="22560" windowHeight="14440" xr2:uid="{00000000-000D-0000-FFFF-FFFF00000000}"/>
  </bookViews>
  <sheets>
    <sheet name="Sheet1" sheetId="1" r:id="rId1"/>
    <sheet name="Build Phas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  <c r="E16" i="1" l="1"/>
  <c r="F16" i="1" s="1"/>
  <c r="G16" i="1" s="1"/>
  <c r="H16" i="1" s="1"/>
  <c r="I16" i="1" s="1"/>
  <c r="J16" i="1" l="1"/>
  <c r="H20" i="1"/>
  <c r="G20" i="1"/>
  <c r="F20" i="1"/>
  <c r="E20" i="1"/>
  <c r="D20" i="1"/>
  <c r="D4" i="1"/>
  <c r="K16" i="1" l="1"/>
  <c r="L11" i="1"/>
  <c r="K21" i="1" l="1"/>
  <c r="K27" i="1" s="1"/>
  <c r="I21" i="1"/>
  <c r="L21" i="1"/>
  <c r="L27" i="1" s="1"/>
  <c r="J21" i="1"/>
  <c r="M21" i="1"/>
  <c r="M27" i="1" s="1"/>
  <c r="L16" i="1"/>
  <c r="K22" i="1" l="1"/>
  <c r="I22" i="1"/>
  <c r="I27" i="1"/>
  <c r="J22" i="1"/>
  <c r="J27" i="1"/>
  <c r="M16" i="1"/>
  <c r="M22" i="1" s="1"/>
  <c r="L22" i="1"/>
  <c r="I26" i="1" l="1"/>
  <c r="I28" i="1" s="1"/>
  <c r="I30" i="1" s="1"/>
  <c r="D6" i="1" l="1"/>
  <c r="E6" i="1" l="1"/>
  <c r="J26" i="1"/>
  <c r="J28" i="1" s="1"/>
  <c r="J30" i="1" s="1"/>
  <c r="G19" i="1" l="1"/>
  <c r="F19" i="1"/>
  <c r="E19" i="1"/>
  <c r="H19" i="1"/>
  <c r="D19" i="1"/>
  <c r="D27" i="1" s="1"/>
  <c r="F9" i="1"/>
  <c r="F11" i="1" s="1"/>
  <c r="K26" i="1"/>
  <c r="K28" i="1" s="1"/>
  <c r="K30" i="1" s="1"/>
  <c r="D22" i="1" l="1"/>
  <c r="D26" i="1" s="1"/>
  <c r="D28" i="1" s="1"/>
  <c r="D30" i="1" s="1"/>
  <c r="H27" i="1"/>
  <c r="H22" i="1"/>
  <c r="H26" i="1" s="1"/>
  <c r="F27" i="1"/>
  <c r="F22" i="1"/>
  <c r="F26" i="1" s="1"/>
  <c r="F28" i="1" s="1"/>
  <c r="F30" i="1" s="1"/>
  <c r="E27" i="1"/>
  <c r="E22" i="1"/>
  <c r="E26" i="1" s="1"/>
  <c r="E28" i="1" s="1"/>
  <c r="E30" i="1" s="1"/>
  <c r="G27" i="1"/>
  <c r="G22" i="1"/>
  <c r="G26" i="1" s="1"/>
  <c r="L26" i="1"/>
  <c r="L28" i="1" s="1"/>
  <c r="L30" i="1" s="1"/>
  <c r="G28" i="1" l="1"/>
  <c r="G30" i="1" s="1"/>
  <c r="H28" i="1"/>
  <c r="H30" i="1" s="1"/>
  <c r="M26" i="1"/>
  <c r="M28" i="1" s="1"/>
  <c r="M30" i="1" s="1"/>
</calcChain>
</file>

<file path=xl/sharedStrings.xml><?xml version="1.0" encoding="utf-8"?>
<sst xmlns="http://schemas.openxmlformats.org/spreadsheetml/2006/main" count="68" uniqueCount="55">
  <si>
    <t>PLAN DESIGN STRUCTURE FINAL</t>
  </si>
  <si>
    <t>Stock Shares</t>
  </si>
  <si>
    <t xml:space="preserve">   Business Value</t>
  </si>
  <si>
    <t>Buy Out Phase Calculation</t>
  </si>
  <si>
    <t>Balloon Paydown Phase Calculation</t>
  </si>
  <si>
    <t>Stock Purchase Note:</t>
  </si>
  <si>
    <t xml:space="preserve">12/31/2022 Principal Balance on Stock Purchase:   </t>
  </si>
  <si>
    <t>LOC Note:</t>
  </si>
  <si>
    <t xml:space="preserve">Cash Value Loan Pay Down:   </t>
  </si>
  <si>
    <t xml:space="preserve">Remaining Principal Balance:   </t>
  </si>
  <si>
    <t>BUY OUT PHASE</t>
  </si>
  <si>
    <t>BALLOON PAYDOWN &amp; PAY OFF PHASE</t>
  </si>
  <si>
    <t>Year 1 @ 12/31/2019</t>
  </si>
  <si>
    <t>Year 2 @ 12/31/2020</t>
  </si>
  <si>
    <t>Year 3 @ 12/31/2021</t>
  </si>
  <si>
    <t>Year 4 @ 12/31/2022</t>
  </si>
  <si>
    <t>Year 5 @ 13/31/2023</t>
  </si>
  <si>
    <t>Year 6 @ 12/31/2024</t>
  </si>
  <si>
    <t>Year 7 @ 12/31/2025</t>
  </si>
  <si>
    <t>Year 8 @ 12/31/2026</t>
  </si>
  <si>
    <t>Year 9 @ 12/31/2027</t>
  </si>
  <si>
    <t>Year 10 @ 12/31/2028</t>
  </si>
  <si>
    <t>NOTE</t>
  </si>
  <si>
    <t>Payments Made by Company</t>
  </si>
  <si>
    <t xml:space="preserve">Eliminated &amp; Adjusted Expenses </t>
  </si>
  <si>
    <t>Carl - Fine Line funds Exec Bonus</t>
  </si>
  <si>
    <t>Sal - Fine Line funds Exec Bonus</t>
  </si>
  <si>
    <t>Promissory Note Payment (6% fixed, 10 yr amortization)</t>
  </si>
  <si>
    <t>N/A</t>
  </si>
  <si>
    <t>LOC - Steve Promissory Note (6% Interest Only; Principal Due 2026)***</t>
  </si>
  <si>
    <t>Revised Promissory Note Payment (6% yr Re-AM over 5 Yr)  on Stock Purchase;</t>
  </si>
  <si>
    <t>Total Net Dollars Flowing thru Company before Distributions:</t>
  </si>
  <si>
    <t>Distributions</t>
  </si>
  <si>
    <t>Estimated Profit from Operations:</t>
  </si>
  <si>
    <t>Assumed Cash Flow</t>
  </si>
  <si>
    <t>Estimated Profit before adjusting for Loan Payments:</t>
  </si>
  <si>
    <t>Estimated Portion of Principal Payments for year</t>
  </si>
  <si>
    <t xml:space="preserve">    ESTIMATED PROFIT:</t>
  </si>
  <si>
    <t>Triple Net Lease Property Taxes and Building Maintanence</t>
  </si>
  <si>
    <t>Adjusted Estimated Profit</t>
  </si>
  <si>
    <t xml:space="preserve"> </t>
  </si>
  <si>
    <t>Current ownership expenses are eliminated:  salaries, benefits, real property taxes.  Lease expense adjusted rate</t>
  </si>
  <si>
    <t xml:space="preserve">Taxable as income to Carl personally.  A deduction to the company at dollar for dollar.  </t>
  </si>
  <si>
    <t xml:space="preserve">Taxable as income to Sal personally.  A deduction to the company at dollar for dollar.  </t>
  </si>
  <si>
    <t>Promissory Note Payment - 100% comes out of cash flow of the business</t>
  </si>
  <si>
    <t>LOC Promissory Note - 100% comes out of cash flow of the busienss; interest is a 100% deduction on tax return</t>
  </si>
  <si>
    <t xml:space="preserve">Refinance:  Pay down on Stock Purchase Note; Re-amortize loan over 5 years; </t>
  </si>
  <si>
    <t>Based on 3 year average Tax Return Ordinary Business Income (2015, 2016 &amp; 2017)</t>
  </si>
  <si>
    <t>This is an ESTIMATE on Profit before adjusting the loan payments for the portion that is expensed and not expensed.</t>
  </si>
  <si>
    <t>This is an ESTIMATE on the portion of the loan payment not expensed.</t>
  </si>
  <si>
    <t>ESTIMATED PROFIT OR ORDINARY BUSINESS INCOME</t>
  </si>
  <si>
    <t>Transfer will occur immediately.  Key Employees will own 100% of stock in the  Manufacturing, Inc.  The structure will include a buy-sell agreement, promissory notes, amended Corporate organizational/governing documents and shareholder agreements, and promissory notes.  Buy/Sell Agreement &amp; Promissory Note will require Seller consent for any change in life insurance premium payments; borrow and/or pledge the cash balance of the life insurance policies; and, obtain additional debt beyond what is referenced on the Balance Sheet at transfer - more specifically no new debt with the exception of trade payables.</t>
  </si>
  <si>
    <t>Excess Cash Distributed to Founder prior to sale</t>
  </si>
  <si>
    <t>Business Enterprise Value under Founder</t>
  </si>
  <si>
    <t>Transfer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</si>
</sst>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_);_(&quot;$&quot;* \(#,##0\);_(&quot;$&quot;* &quot;-&quot;?_);_(@_)"/>
    <numFmt numFmtId="166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 val="singleAccounting"/>
      <sz val="14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color rgb="FF9C57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B9C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13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6" fillId="0" borderId="2" xfId="0" applyFont="1" applyBorder="1" applyAlignment="1">
      <alignment horizontal="center" vertical="center" textRotation="180" wrapText="1"/>
    </xf>
    <xf numFmtId="0" fontId="6" fillId="0" borderId="6" xfId="0" applyFont="1" applyBorder="1" applyAlignment="1">
      <alignment horizontal="center" vertical="center" textRotation="180" wrapText="1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164" fontId="0" fillId="0" borderId="0" xfId="1" applyNumberFormat="1" applyFont="1" applyBorder="1"/>
    <xf numFmtId="0" fontId="11" fillId="0" borderId="15" xfId="0" applyFont="1" applyBorder="1" applyAlignment="1">
      <alignment horizontal="center" vertical="center" wrapText="1"/>
    </xf>
    <xf numFmtId="164" fontId="4" fillId="0" borderId="18" xfId="1" applyNumberFormat="1" applyFont="1" applyBorder="1"/>
    <xf numFmtId="164" fontId="4" fillId="0" borderId="16" xfId="1" applyNumberFormat="1" applyFont="1" applyBorder="1"/>
    <xf numFmtId="164" fontId="4" fillId="0" borderId="16" xfId="0" applyNumberFormat="1" applyFont="1" applyBorder="1"/>
    <xf numFmtId="0" fontId="4" fillId="0" borderId="16" xfId="0" applyFont="1" applyBorder="1" applyAlignment="1">
      <alignment horizontal="right" vertical="center"/>
    </xf>
    <xf numFmtId="164" fontId="4" fillId="0" borderId="20" xfId="0" applyNumberFormat="1" applyFont="1" applyBorder="1"/>
    <xf numFmtId="0" fontId="9" fillId="0" borderId="22" xfId="0" applyFont="1" applyBorder="1"/>
    <xf numFmtId="164" fontId="4" fillId="0" borderId="22" xfId="1" applyNumberFormat="1" applyFont="1" applyBorder="1"/>
    <xf numFmtId="0" fontId="4" fillId="5" borderId="6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9" xfId="0" applyFont="1" applyBorder="1"/>
    <xf numFmtId="0" fontId="4" fillId="0" borderId="0" xfId="0" applyFont="1"/>
    <xf numFmtId="0" fontId="4" fillId="0" borderId="0" xfId="0" applyFont="1" applyAlignment="1">
      <alignment wrapText="1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wrapText="1"/>
    </xf>
    <xf numFmtId="164" fontId="7" fillId="0" borderId="16" xfId="1" applyNumberFormat="1" applyFont="1" applyBorder="1" applyAlignment="1">
      <alignment wrapText="1"/>
    </xf>
    <xf numFmtId="164" fontId="13" fillId="0" borderId="16" xfId="1" applyNumberFormat="1" applyFont="1" applyBorder="1" applyAlignment="1">
      <alignment wrapText="1"/>
    </xf>
    <xf numFmtId="164" fontId="7" fillId="0" borderId="14" xfId="1" applyNumberFormat="1" applyFont="1" applyBorder="1"/>
    <xf numFmtId="164" fontId="13" fillId="0" borderId="15" xfId="1" applyNumberFormat="1" applyFont="1" applyBorder="1" applyAlignment="1">
      <alignment wrapText="1"/>
    </xf>
    <xf numFmtId="164" fontId="13" fillId="0" borderId="14" xfId="1" applyNumberFormat="1" applyFont="1" applyBorder="1" applyAlignment="1">
      <alignment wrapText="1"/>
    </xf>
    <xf numFmtId="164" fontId="13" fillId="0" borderId="14" xfId="1" applyNumberFormat="1" applyFont="1" applyBorder="1"/>
    <xf numFmtId="164" fontId="4" fillId="0" borderId="13" xfId="1" applyNumberFormat="1" applyFont="1" applyBorder="1"/>
    <xf numFmtId="164" fontId="4" fillId="0" borderId="6" xfId="1" applyNumberFormat="1" applyFont="1" applyBorder="1"/>
    <xf numFmtId="164" fontId="7" fillId="0" borderId="16" xfId="0" applyNumberFormat="1" applyFont="1" applyBorder="1"/>
    <xf numFmtId="164" fontId="4" fillId="0" borderId="20" xfId="1" applyNumberFormat="1" applyFont="1" applyBorder="1"/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1" fillId="0" borderId="2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164" fontId="4" fillId="0" borderId="17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1" applyNumberFormat="1" applyFont="1"/>
    <xf numFmtId="0" fontId="9" fillId="0" borderId="0" xfId="0" applyFont="1" applyAlignment="1">
      <alignment horizontal="center" vertical="center"/>
    </xf>
    <xf numFmtId="165" fontId="16" fillId="0" borderId="0" xfId="0" applyNumberFormat="1" applyFont="1"/>
    <xf numFmtId="166" fontId="4" fillId="0" borderId="0" xfId="2" applyNumberFormat="1" applyFont="1"/>
    <xf numFmtId="164" fontId="4" fillId="0" borderId="0" xfId="1" applyNumberFormat="1" applyFont="1" applyBorder="1"/>
    <xf numFmtId="0" fontId="4" fillId="0" borderId="0" xfId="0" applyFont="1" applyAlignment="1">
      <alignment horizontal="right"/>
    </xf>
    <xf numFmtId="164" fontId="16" fillId="0" borderId="0" xfId="1" applyNumberFormat="1" applyFont="1" applyBorder="1"/>
    <xf numFmtId="0" fontId="4" fillId="0" borderId="6" xfId="0" applyFont="1" applyBorder="1"/>
    <xf numFmtId="0" fontId="4" fillId="0" borderId="7" xfId="0" applyFont="1" applyBorder="1"/>
    <xf numFmtId="164" fontId="4" fillId="0" borderId="7" xfId="1" applyNumberFormat="1" applyFont="1" applyBorder="1"/>
    <xf numFmtId="0" fontId="4" fillId="0" borderId="7" xfId="0" applyFont="1" applyBorder="1" applyAlignment="1">
      <alignment horizontal="right"/>
    </xf>
    <xf numFmtId="164" fontId="4" fillId="4" borderId="0" xfId="1" applyNumberFormat="1" applyFont="1" applyFill="1" applyBorder="1"/>
    <xf numFmtId="0" fontId="4" fillId="0" borderId="5" xfId="0" applyFont="1" applyBorder="1"/>
    <xf numFmtId="164" fontId="4" fillId="0" borderId="7" xfId="0" applyNumberFormat="1" applyFont="1" applyBorder="1"/>
    <xf numFmtId="0" fontId="4" fillId="0" borderId="8" xfId="0" applyFont="1" applyBorder="1"/>
    <xf numFmtId="164" fontId="4" fillId="0" borderId="16" xfId="1" applyNumberFormat="1" applyFont="1" applyBorder="1" applyAlignment="1">
      <alignment horizontal="right"/>
    </xf>
    <xf numFmtId="164" fontId="4" fillId="0" borderId="0" xfId="0" applyNumberFormat="1" applyFont="1"/>
    <xf numFmtId="0" fontId="7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wrapText="1"/>
    </xf>
    <xf numFmtId="164" fontId="0" fillId="0" borderId="0" xfId="0" applyNumberFormat="1"/>
    <xf numFmtId="0" fontId="4" fillId="5" borderId="9" xfId="0" applyFont="1" applyFill="1" applyBorder="1" applyAlignment="1">
      <alignment horizontal="left" vertical="center" wrapText="1"/>
    </xf>
    <xf numFmtId="164" fontId="4" fillId="5" borderId="19" xfId="0" applyNumberFormat="1" applyFont="1" applyFill="1" applyBorder="1" applyAlignment="1">
      <alignment vertical="center" wrapText="1"/>
    </xf>
    <xf numFmtId="164" fontId="4" fillId="5" borderId="19" xfId="2" applyNumberFormat="1" applyFont="1" applyFill="1" applyBorder="1"/>
    <xf numFmtId="0" fontId="18" fillId="6" borderId="9" xfId="3" applyFont="1" applyBorder="1" applyAlignment="1">
      <alignment wrapText="1"/>
    </xf>
    <xf numFmtId="164" fontId="18" fillId="6" borderId="20" xfId="3" applyNumberFormat="1" applyFont="1" applyBorder="1"/>
    <xf numFmtId="164" fontId="18" fillId="6" borderId="26" xfId="3" applyNumberFormat="1" applyFont="1" applyBorder="1"/>
    <xf numFmtId="164" fontId="18" fillId="6" borderId="22" xfId="3" applyNumberFormat="1" applyFont="1" applyBorder="1"/>
    <xf numFmtId="164" fontId="4" fillId="0" borderId="27" xfId="1" applyNumberFormat="1" applyFont="1" applyBorder="1"/>
    <xf numFmtId="0" fontId="5" fillId="0" borderId="0" xfId="0" applyFont="1"/>
    <xf numFmtId="0" fontId="3" fillId="0" borderId="0" xfId="0" applyFont="1"/>
    <xf numFmtId="164" fontId="7" fillId="0" borderId="0" xfId="0" applyNumberFormat="1" applyFont="1"/>
    <xf numFmtId="0" fontId="7" fillId="0" borderId="0" xfId="0" applyFont="1" applyAlignment="1">
      <alignment horizontal="center" vertical="center" wrapText="1"/>
    </xf>
    <xf numFmtId="164" fontId="7" fillId="0" borderId="0" xfId="1" applyNumberFormat="1" applyFont="1" applyBorder="1"/>
    <xf numFmtId="9" fontId="4" fillId="0" borderId="0" xfId="0" applyNumberFormat="1" applyFont="1" applyAlignment="1">
      <alignment vertical="top" wrapText="1"/>
    </xf>
    <xf numFmtId="164" fontId="7" fillId="0" borderId="16" xfId="1" applyNumberFormat="1" applyFont="1" applyBorder="1"/>
    <xf numFmtId="164" fontId="4" fillId="0" borderId="17" xfId="1" applyNumberFormat="1" applyFont="1" applyBorder="1"/>
    <xf numFmtId="0" fontId="8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5" borderId="19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4" fillId="5" borderId="19" xfId="0" applyFont="1" applyFill="1" applyBorder="1" applyAlignment="1">
      <alignment vertical="center" wrapText="1"/>
    </xf>
    <xf numFmtId="0" fontId="0" fillId="5" borderId="19" xfId="0" applyFill="1" applyBorder="1" applyAlignment="1">
      <alignment wrapText="1"/>
    </xf>
    <xf numFmtId="0" fontId="4" fillId="0" borderId="19" xfId="0" applyFont="1" applyBorder="1" applyAlignment="1">
      <alignment vertical="center" wrapText="1"/>
    </xf>
    <xf numFmtId="164" fontId="4" fillId="0" borderId="19" xfId="1" applyNumberFormat="1" applyFont="1" applyBorder="1" applyAlignment="1">
      <alignment horizontal="left" vertical="center" wrapText="1"/>
    </xf>
    <xf numFmtId="164" fontId="4" fillId="0" borderId="19" xfId="1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5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15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horizontal="right"/>
    </xf>
    <xf numFmtId="0" fontId="4" fillId="0" borderId="7" xfId="0" applyFont="1" applyBorder="1"/>
    <xf numFmtId="0" fontId="15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5" fillId="0" borderId="3" xfId="0" applyFont="1" applyBorder="1" applyAlignment="1">
      <alignment horizontal="center"/>
    </xf>
    <xf numFmtId="0" fontId="4" fillId="0" borderId="9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2" fillId="0" borderId="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textRotation="180" wrapText="1"/>
    </xf>
    <xf numFmtId="0" fontId="12" fillId="0" borderId="14" xfId="0" applyFont="1" applyBorder="1" applyAlignment="1">
      <alignment horizontal="center" vertical="center" textRotation="180" wrapText="1"/>
    </xf>
    <xf numFmtId="0" fontId="12" fillId="0" borderId="13" xfId="0" applyFont="1" applyBorder="1" applyAlignment="1">
      <alignment horizontal="center" vertical="center" textRotation="180" wrapText="1"/>
    </xf>
    <xf numFmtId="0" fontId="4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15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166" fontId="4" fillId="0" borderId="12" xfId="2" applyNumberFormat="1" applyFont="1" applyBorder="1"/>
  </cellXfs>
  <cellStyles count="4">
    <cellStyle name="Currency" xfId="1" builtinId="4"/>
    <cellStyle name="Neutral" xfId="3" builtinId="2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tabSelected="1" topLeftCell="C6" zoomScale="74" zoomScaleNormal="74" workbookViewId="0">
      <selection activeCell="G6" sqref="G6"/>
    </sheetView>
  </sheetViews>
  <sheetFormatPr defaultRowHeight="14.5" x14ac:dyDescent="0.35"/>
  <cols>
    <col min="1" max="1" width="19.81640625" customWidth="1"/>
    <col min="2" max="2" width="8" customWidth="1"/>
    <col min="3" max="3" width="74.81640625" customWidth="1"/>
    <col min="4" max="4" width="19.26953125" customWidth="1"/>
    <col min="5" max="5" width="19.81640625" customWidth="1"/>
    <col min="6" max="6" width="19.453125" customWidth="1"/>
    <col min="7" max="7" width="18.81640625" customWidth="1"/>
    <col min="8" max="8" width="18.26953125" customWidth="1"/>
    <col min="9" max="9" width="20.1796875" customWidth="1"/>
    <col min="10" max="10" width="18.54296875" customWidth="1"/>
    <col min="11" max="12" width="17.81640625" customWidth="1"/>
    <col min="13" max="13" width="20.26953125" customWidth="1"/>
    <col min="14" max="14" width="27.1796875" customWidth="1"/>
  </cols>
  <sheetData>
    <row r="1" spans="1:14" ht="28.5" customHeight="1" thickBot="1" x14ac:dyDescent="0.4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81"/>
    </row>
    <row r="2" spans="1:14" ht="71.650000000000006" customHeight="1" thickBot="1" x14ac:dyDescent="0.4">
      <c r="A2" s="118" t="s">
        <v>51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  <c r="N2" s="82"/>
    </row>
    <row r="3" spans="1:14" ht="18.5" x14ac:dyDescent="0.45">
      <c r="A3" s="43" t="s">
        <v>1</v>
      </c>
      <c r="B3" s="44"/>
      <c r="C3" s="21"/>
      <c r="D3" s="21"/>
      <c r="E3" s="46" t="s">
        <v>54</v>
      </c>
      <c r="F3" s="21"/>
      <c r="G3" s="21"/>
      <c r="H3" s="21"/>
    </row>
    <row r="4" spans="1:14" ht="19" thickBot="1" x14ac:dyDescent="0.5">
      <c r="A4" s="21">
        <v>100</v>
      </c>
      <c r="B4" s="21"/>
      <c r="C4" s="21" t="s">
        <v>53</v>
      </c>
      <c r="D4" s="45">
        <f>1000000-35000+365000</f>
        <v>1330000</v>
      </c>
      <c r="F4" s="46"/>
      <c r="G4" s="21"/>
      <c r="H4" s="21"/>
      <c r="I4" s="116"/>
      <c r="J4" s="116"/>
    </row>
    <row r="5" spans="1:14" ht="21.5" x14ac:dyDescent="0.75">
      <c r="A5" s="21"/>
      <c r="B5" s="21"/>
      <c r="C5" s="21" t="s">
        <v>52</v>
      </c>
      <c r="D5" s="47">
        <v>365000</v>
      </c>
      <c r="E5" s="138">
        <v>1</v>
      </c>
      <c r="F5" s="48"/>
      <c r="G5" s="21"/>
      <c r="H5" s="21"/>
    </row>
    <row r="6" spans="1:14" ht="17.149999999999999" customHeight="1" thickBot="1" x14ac:dyDescent="0.5">
      <c r="A6" s="21"/>
      <c r="B6" s="21"/>
      <c r="C6" s="22" t="s">
        <v>2</v>
      </c>
      <c r="D6" s="61">
        <f>D4-D5</f>
        <v>965000</v>
      </c>
      <c r="E6" s="33">
        <f>($D$6*E5)</f>
        <v>965000</v>
      </c>
      <c r="F6" s="45"/>
      <c r="G6" s="21"/>
      <c r="H6" s="21"/>
      <c r="J6" s="9"/>
    </row>
    <row r="7" spans="1:14" ht="17.149999999999999" customHeight="1" thickBot="1" x14ac:dyDescent="0.5">
      <c r="A7" s="21"/>
      <c r="B7" s="21"/>
      <c r="C7" s="22"/>
      <c r="D7" s="21"/>
      <c r="E7" s="21"/>
      <c r="F7" s="21"/>
      <c r="G7" s="21"/>
      <c r="H7" s="21"/>
      <c r="J7" s="9"/>
    </row>
    <row r="8" spans="1:14" ht="17.149999999999999" customHeight="1" x14ac:dyDescent="0.45">
      <c r="A8" s="21"/>
      <c r="B8" s="21"/>
      <c r="C8" s="22"/>
      <c r="D8" s="95" t="s">
        <v>3</v>
      </c>
      <c r="E8" s="96"/>
      <c r="F8" s="96"/>
      <c r="G8" s="96"/>
      <c r="H8" s="97"/>
      <c r="I8" s="95" t="s">
        <v>4</v>
      </c>
      <c r="J8" s="117"/>
      <c r="K8" s="96"/>
      <c r="L8" s="96"/>
      <c r="M8" s="97"/>
    </row>
    <row r="9" spans="1:14" ht="17.149999999999999" customHeight="1" x14ac:dyDescent="0.45">
      <c r="A9" s="21"/>
      <c r="B9" s="21"/>
      <c r="C9" s="22"/>
      <c r="D9" s="98" t="s">
        <v>5</v>
      </c>
      <c r="E9" s="99"/>
      <c r="F9" s="49">
        <f>E6</f>
        <v>965000</v>
      </c>
      <c r="G9" s="50"/>
      <c r="H9" s="49"/>
      <c r="I9" s="100" t="s">
        <v>6</v>
      </c>
      <c r="J9" s="101"/>
      <c r="K9" s="101"/>
      <c r="L9" s="56">
        <v>554161</v>
      </c>
      <c r="M9" s="57"/>
    </row>
    <row r="10" spans="1:14" ht="17.149999999999999" customHeight="1" thickBot="1" x14ac:dyDescent="0.8">
      <c r="A10" s="21"/>
      <c r="B10" s="21"/>
      <c r="C10" s="22"/>
      <c r="D10" s="98" t="s">
        <v>7</v>
      </c>
      <c r="E10" s="99"/>
      <c r="F10" s="51">
        <v>0</v>
      </c>
      <c r="G10" s="50"/>
      <c r="H10" s="49"/>
      <c r="I10" s="100" t="s">
        <v>8</v>
      </c>
      <c r="J10" s="101"/>
      <c r="K10" s="101"/>
      <c r="L10" s="54">
        <v>-320000</v>
      </c>
      <c r="M10" s="57"/>
    </row>
    <row r="11" spans="1:14" ht="17.149999999999999" customHeight="1" thickBot="1" x14ac:dyDescent="0.5">
      <c r="A11" s="21"/>
      <c r="B11" s="21"/>
      <c r="C11" s="22"/>
      <c r="D11" s="52"/>
      <c r="E11" s="53"/>
      <c r="F11" s="54">
        <f>SUM(F9:F10)</f>
        <v>965000</v>
      </c>
      <c r="G11" s="55"/>
      <c r="H11" s="54"/>
      <c r="I11" s="102" t="s">
        <v>9</v>
      </c>
      <c r="J11" s="103"/>
      <c r="K11" s="103"/>
      <c r="L11" s="58">
        <f>SUM(L9:L10)</f>
        <v>234161</v>
      </c>
      <c r="M11" s="59"/>
    </row>
    <row r="12" spans="1:14" ht="27" customHeight="1" thickBot="1" x14ac:dyDescent="0.55000000000000004">
      <c r="C12" s="1"/>
      <c r="D12" s="110" t="s">
        <v>10</v>
      </c>
      <c r="E12" s="111"/>
      <c r="F12" s="111"/>
      <c r="G12" s="112"/>
      <c r="H12" s="112"/>
      <c r="I12" s="123" t="s">
        <v>11</v>
      </c>
      <c r="J12" s="124"/>
      <c r="K12" s="124"/>
      <c r="L12" s="124"/>
      <c r="M12" s="125"/>
      <c r="N12" s="73"/>
    </row>
    <row r="13" spans="1:14" x14ac:dyDescent="0.35">
      <c r="D13" s="113" t="s">
        <v>12</v>
      </c>
      <c r="E13" s="107" t="s">
        <v>13</v>
      </c>
      <c r="F13" s="107" t="s">
        <v>14</v>
      </c>
      <c r="G13" s="107" t="s">
        <v>15</v>
      </c>
      <c r="H13" s="107" t="s">
        <v>16</v>
      </c>
      <c r="I13" s="107" t="s">
        <v>17</v>
      </c>
      <c r="J13" s="104" t="s">
        <v>18</v>
      </c>
      <c r="K13" s="107" t="s">
        <v>19</v>
      </c>
      <c r="L13" s="104" t="s">
        <v>20</v>
      </c>
      <c r="M13" s="135" t="s">
        <v>21</v>
      </c>
      <c r="N13" s="92"/>
    </row>
    <row r="14" spans="1:14" ht="20.65" customHeight="1" x14ac:dyDescent="0.35">
      <c r="D14" s="114"/>
      <c r="E14" s="108"/>
      <c r="F14" s="108"/>
      <c r="G14" s="108"/>
      <c r="H14" s="108"/>
      <c r="I14" s="108"/>
      <c r="J14" s="105"/>
      <c r="K14" s="108"/>
      <c r="L14" s="105"/>
      <c r="M14" s="136"/>
      <c r="N14" s="93"/>
    </row>
    <row r="15" spans="1:14" ht="15" thickBot="1" x14ac:dyDescent="0.4">
      <c r="B15" s="5" t="s">
        <v>22</v>
      </c>
      <c r="D15" s="115"/>
      <c r="E15" s="109"/>
      <c r="F15" s="109"/>
      <c r="G15" s="109"/>
      <c r="H15" s="109"/>
      <c r="I15" s="109"/>
      <c r="J15" s="106"/>
      <c r="K15" s="109"/>
      <c r="L15" s="106"/>
      <c r="M15" s="137"/>
      <c r="N15" s="94"/>
    </row>
    <row r="16" spans="1:14" ht="18" customHeight="1" x14ac:dyDescent="0.45">
      <c r="A16" s="128" t="s">
        <v>23</v>
      </c>
      <c r="B16" s="6">
        <v>1</v>
      </c>
      <c r="C16" s="63" t="s">
        <v>24</v>
      </c>
      <c r="D16" s="11">
        <f>61184+185271+((26842+83158)-144000)</f>
        <v>212455</v>
      </c>
      <c r="E16" s="11">
        <f>D16</f>
        <v>212455</v>
      </c>
      <c r="F16" s="11">
        <f>E16</f>
        <v>212455</v>
      </c>
      <c r="G16" s="11">
        <f t="shared" ref="G16:M16" si="0">F16</f>
        <v>212455</v>
      </c>
      <c r="H16" s="11">
        <f t="shared" si="0"/>
        <v>212455</v>
      </c>
      <c r="I16" s="11">
        <f t="shared" si="0"/>
        <v>212455</v>
      </c>
      <c r="J16" s="11">
        <f t="shared" si="0"/>
        <v>212455</v>
      </c>
      <c r="K16" s="11">
        <f t="shared" si="0"/>
        <v>212455</v>
      </c>
      <c r="L16" s="11">
        <f t="shared" si="0"/>
        <v>212455</v>
      </c>
      <c r="M16" s="11">
        <f t="shared" si="0"/>
        <v>212455</v>
      </c>
    </row>
    <row r="17" spans="1:14" ht="18" customHeight="1" x14ac:dyDescent="0.45">
      <c r="A17" s="129"/>
      <c r="B17" s="7">
        <v>2</v>
      </c>
      <c r="C17" s="21" t="s">
        <v>25</v>
      </c>
      <c r="D17" s="12">
        <v>-38000</v>
      </c>
      <c r="E17" s="12">
        <v>-38000</v>
      </c>
      <c r="F17" s="12">
        <v>-38000</v>
      </c>
      <c r="G17" s="12">
        <v>-38000</v>
      </c>
      <c r="H17" s="12">
        <v>-38000</v>
      </c>
      <c r="I17" s="12">
        <v>-9451</v>
      </c>
      <c r="J17" s="12">
        <v>-9451</v>
      </c>
      <c r="K17" s="12">
        <v>-9451</v>
      </c>
      <c r="L17" s="12">
        <v>-9451</v>
      </c>
      <c r="M17" s="12">
        <v>-9451</v>
      </c>
    </row>
    <row r="18" spans="1:14" ht="18" customHeight="1" x14ac:dyDescent="0.45">
      <c r="A18" s="129"/>
      <c r="B18" s="7">
        <v>3</v>
      </c>
      <c r="C18" s="21" t="s">
        <v>26</v>
      </c>
      <c r="D18" s="12">
        <v>-37000</v>
      </c>
      <c r="E18" s="12">
        <v>-37000</v>
      </c>
      <c r="F18" s="12">
        <v>-37000</v>
      </c>
      <c r="G18" s="12">
        <v>-37000</v>
      </c>
      <c r="H18" s="12">
        <v>-37000</v>
      </c>
      <c r="I18" s="12">
        <v>-9202</v>
      </c>
      <c r="J18" s="12">
        <v>-9202</v>
      </c>
      <c r="K18" s="12">
        <v>-9202</v>
      </c>
      <c r="L18" s="12">
        <v>-9202</v>
      </c>
      <c r="M18" s="12">
        <v>-9202</v>
      </c>
      <c r="N18" s="74"/>
    </row>
    <row r="19" spans="1:14" ht="18" customHeight="1" x14ac:dyDescent="0.45">
      <c r="A19" s="129"/>
      <c r="B19" s="7">
        <v>4</v>
      </c>
      <c r="C19" s="21" t="s">
        <v>27</v>
      </c>
      <c r="D19" s="13">
        <f>PMT(0.06,10,$E$6,0,0)</f>
        <v>-131112.57968267042</v>
      </c>
      <c r="E19" s="13">
        <f>PMT(0.06,10,$E$6,0,0)</f>
        <v>-131112.57968267042</v>
      </c>
      <c r="F19" s="13">
        <f>PMT(0.06,10,$E$6,0,0)</f>
        <v>-131112.57968267042</v>
      </c>
      <c r="G19" s="13">
        <f>PMT(0.06,10,$E$6,0,0)</f>
        <v>-131112.57968267042</v>
      </c>
      <c r="H19" s="13">
        <f>PMT(0.06,10,$E$6,0,0)</f>
        <v>-131112.57968267042</v>
      </c>
      <c r="I19" s="14" t="s">
        <v>28</v>
      </c>
      <c r="J19" s="14" t="s">
        <v>28</v>
      </c>
      <c r="K19" s="14" t="s">
        <v>28</v>
      </c>
      <c r="L19" s="14" t="s">
        <v>28</v>
      </c>
      <c r="M19" s="14" t="s">
        <v>28</v>
      </c>
    </row>
    <row r="20" spans="1:14" ht="40.9" customHeight="1" x14ac:dyDescent="0.45">
      <c r="A20" s="129"/>
      <c r="B20" s="8">
        <v>5</v>
      </c>
      <c r="C20" s="22" t="s">
        <v>29</v>
      </c>
      <c r="D20" s="13">
        <f>-$F$10*0.06</f>
        <v>0</v>
      </c>
      <c r="E20" s="13">
        <f>-$F$10*0.06</f>
        <v>0</v>
      </c>
      <c r="F20" s="13">
        <f>-$F$10*0.06</f>
        <v>0</v>
      </c>
      <c r="G20" s="13">
        <f>-$F$10*0.06</f>
        <v>0</v>
      </c>
      <c r="H20" s="13">
        <f>-$F$10*0.06</f>
        <v>0</v>
      </c>
      <c r="I20" s="60"/>
      <c r="J20" s="60"/>
      <c r="K20" s="60"/>
      <c r="L20" s="60"/>
      <c r="M20" s="60"/>
    </row>
    <row r="21" spans="1:14" ht="37.9" customHeight="1" x14ac:dyDescent="0.45">
      <c r="A21" s="129"/>
      <c r="B21" s="8">
        <v>6</v>
      </c>
      <c r="C21" s="22" t="s">
        <v>30</v>
      </c>
      <c r="D21" s="15"/>
      <c r="E21" s="15"/>
      <c r="F21" s="16"/>
      <c r="G21" s="17"/>
      <c r="H21" s="17"/>
      <c r="I21" s="36">
        <f>PMT(0.06,5,$L$11,0,0)</f>
        <v>-55588.978521367797</v>
      </c>
      <c r="J21" s="36">
        <f>PMT(0.06,5,$L$11,0,0)</f>
        <v>-55588.978521367797</v>
      </c>
      <c r="K21" s="36">
        <f>PMT(0.06,5,$L$11,0,0)</f>
        <v>-55588.978521367797</v>
      </c>
      <c r="L21" s="36">
        <f>PMT(0.06,5,$L$11,0,0)</f>
        <v>-55588.978521367797</v>
      </c>
      <c r="M21" s="36">
        <f>PMT(0.06,5,$L$11,0,0)</f>
        <v>-55588.978521367797</v>
      </c>
    </row>
    <row r="22" spans="1:14" ht="34.15" customHeight="1" thickBot="1" x14ac:dyDescent="0.5">
      <c r="A22" s="129"/>
      <c r="B22" s="7"/>
      <c r="C22" s="39" t="s">
        <v>31</v>
      </c>
      <c r="D22" s="35">
        <f>SUM(D16:D21)</f>
        <v>6342.4203173295828</v>
      </c>
      <c r="E22" s="35">
        <f>SUM(E16:E21)</f>
        <v>6342.4203173295828</v>
      </c>
      <c r="F22" s="35">
        <f>SUM(F16:F21)</f>
        <v>6342.4203173295828</v>
      </c>
      <c r="G22" s="35">
        <f>SUM(G16:G21)</f>
        <v>6342.4203173295828</v>
      </c>
      <c r="H22" s="35">
        <f>SUM(H16:H21)</f>
        <v>6342.4203173295828</v>
      </c>
      <c r="I22" s="35">
        <f t="shared" ref="I22:M22" si="1">SUM(I16:I21)</f>
        <v>138213.0214786322</v>
      </c>
      <c r="J22" s="35">
        <f t="shared" si="1"/>
        <v>138213.0214786322</v>
      </c>
      <c r="K22" s="35">
        <f t="shared" si="1"/>
        <v>138213.0214786322</v>
      </c>
      <c r="L22" s="35">
        <f t="shared" si="1"/>
        <v>138213.0214786322</v>
      </c>
      <c r="M22" s="35">
        <f t="shared" si="1"/>
        <v>138213.0214786322</v>
      </c>
      <c r="N22" s="75"/>
    </row>
    <row r="23" spans="1:14" ht="42" customHeight="1" x14ac:dyDescent="0.35">
      <c r="A23" s="130" t="s">
        <v>32</v>
      </c>
      <c r="B23" s="3"/>
      <c r="C23" s="126" t="s">
        <v>33</v>
      </c>
      <c r="D23" s="37" t="s">
        <v>34</v>
      </c>
      <c r="E23" s="38" t="s">
        <v>34</v>
      </c>
      <c r="F23" s="38" t="s">
        <v>34</v>
      </c>
      <c r="G23" s="41" t="s">
        <v>34</v>
      </c>
      <c r="H23" s="41" t="s">
        <v>34</v>
      </c>
      <c r="I23" s="41" t="s">
        <v>34</v>
      </c>
      <c r="J23" s="41" t="s">
        <v>34</v>
      </c>
      <c r="K23" s="41" t="s">
        <v>34</v>
      </c>
      <c r="L23" s="41" t="s">
        <v>34</v>
      </c>
      <c r="M23" s="41" t="s">
        <v>34</v>
      </c>
      <c r="N23" s="76"/>
    </row>
    <row r="24" spans="1:14" ht="17.649999999999999" customHeight="1" thickBot="1" x14ac:dyDescent="0.5">
      <c r="A24" s="131"/>
      <c r="B24" s="10">
        <v>7</v>
      </c>
      <c r="C24" s="127"/>
      <c r="D24" s="27">
        <v>150000</v>
      </c>
      <c r="E24" s="27">
        <v>150000</v>
      </c>
      <c r="F24" s="27">
        <v>150000</v>
      </c>
      <c r="G24" s="27">
        <v>150000</v>
      </c>
      <c r="H24" s="27">
        <v>150000</v>
      </c>
      <c r="I24" s="27">
        <v>150000</v>
      </c>
      <c r="J24" s="27">
        <v>150000</v>
      </c>
      <c r="K24" s="27">
        <v>150000</v>
      </c>
      <c r="L24" s="27">
        <v>150000</v>
      </c>
      <c r="M24" s="27">
        <v>150000</v>
      </c>
      <c r="N24" s="77"/>
    </row>
    <row r="25" spans="1:14" ht="37.15" customHeight="1" thickBot="1" x14ac:dyDescent="0.5">
      <c r="A25" s="131"/>
      <c r="B25" s="10"/>
      <c r="C25" s="62"/>
      <c r="D25" s="28"/>
      <c r="E25" s="30"/>
      <c r="F25" s="31"/>
      <c r="G25" s="32"/>
      <c r="H25" s="32"/>
      <c r="I25" s="32"/>
      <c r="J25" s="29"/>
      <c r="K25" s="29"/>
      <c r="L25" s="29"/>
      <c r="M25" s="79"/>
      <c r="N25" s="77"/>
    </row>
    <row r="26" spans="1:14" ht="27" customHeight="1" thickBot="1" x14ac:dyDescent="0.5">
      <c r="A26" s="131"/>
      <c r="B26" s="10">
        <v>8</v>
      </c>
      <c r="C26" s="65" t="s">
        <v>35</v>
      </c>
      <c r="D26" s="66">
        <f t="shared" ref="D26:M26" si="2">D22+D24+D25</f>
        <v>156342.42031732958</v>
      </c>
      <c r="E26" s="66">
        <f t="shared" si="2"/>
        <v>156342.42031732958</v>
      </c>
      <c r="F26" s="66">
        <f t="shared" si="2"/>
        <v>156342.42031732958</v>
      </c>
      <c r="G26" s="66">
        <f t="shared" si="2"/>
        <v>156342.42031732958</v>
      </c>
      <c r="H26" s="66">
        <f t="shared" si="2"/>
        <v>156342.42031732958</v>
      </c>
      <c r="I26" s="66">
        <f t="shared" si="2"/>
        <v>288213.02147863223</v>
      </c>
      <c r="J26" s="66">
        <f t="shared" si="2"/>
        <v>288213.02147863223</v>
      </c>
      <c r="K26" s="66">
        <f t="shared" si="2"/>
        <v>288213.02147863223</v>
      </c>
      <c r="L26" s="66">
        <f t="shared" si="2"/>
        <v>288213.02147863223</v>
      </c>
      <c r="M26" s="66">
        <f t="shared" si="2"/>
        <v>288213.02147863223</v>
      </c>
      <c r="N26" s="21"/>
    </row>
    <row r="27" spans="1:14" ht="27" customHeight="1" thickBot="1" x14ac:dyDescent="0.5">
      <c r="A27" s="131"/>
      <c r="B27" s="10">
        <v>9</v>
      </c>
      <c r="C27" s="18" t="s">
        <v>36</v>
      </c>
      <c r="D27" s="67">
        <f>-D19-55924</f>
        <v>75188.579682670417</v>
      </c>
      <c r="E27" s="67">
        <f>-E19-51444</f>
        <v>79668.579682670417</v>
      </c>
      <c r="F27" s="67">
        <f>-F19-46687</f>
        <v>84425.579682670417</v>
      </c>
      <c r="G27" s="67">
        <f>-G19-41638</f>
        <v>89474.579682670417</v>
      </c>
      <c r="H27" s="67">
        <f>-H19-36276</f>
        <v>94836.579682670417</v>
      </c>
      <c r="I27" s="67">
        <f>-I21-12923</f>
        <v>42665.978521367797</v>
      </c>
      <c r="J27" s="67">
        <f>-J21-10370</f>
        <v>45218.978521367797</v>
      </c>
      <c r="K27" s="67">
        <f>-K21-7659</f>
        <v>47929.978521367797</v>
      </c>
      <c r="L27" s="67">
        <f>-L21-4781</f>
        <v>50807.978521367797</v>
      </c>
      <c r="M27" s="67">
        <f>-M21-1725</f>
        <v>53863.978521367797</v>
      </c>
      <c r="N27" s="21"/>
    </row>
    <row r="28" spans="1:14" ht="27" customHeight="1" thickBot="1" x14ac:dyDescent="0.5">
      <c r="A28" s="131"/>
      <c r="B28" s="10">
        <v>10</v>
      </c>
      <c r="C28" s="18" t="s">
        <v>37</v>
      </c>
      <c r="D28" s="67">
        <f>SUM(D26:D27)</f>
        <v>231531</v>
      </c>
      <c r="E28" s="67">
        <f t="shared" ref="E28:M28" si="3">SUM(E26:E27)</f>
        <v>236011</v>
      </c>
      <c r="F28" s="67">
        <f t="shared" si="3"/>
        <v>240768</v>
      </c>
      <c r="G28" s="67">
        <f t="shared" si="3"/>
        <v>245817</v>
      </c>
      <c r="H28" s="67">
        <f t="shared" si="3"/>
        <v>251179</v>
      </c>
      <c r="I28" s="67">
        <f t="shared" si="3"/>
        <v>330879</v>
      </c>
      <c r="J28" s="67">
        <f t="shared" si="3"/>
        <v>333432</v>
      </c>
      <c r="K28" s="67">
        <f t="shared" si="3"/>
        <v>336143</v>
      </c>
      <c r="L28" s="67">
        <f t="shared" si="3"/>
        <v>339021</v>
      </c>
      <c r="M28" s="67">
        <f t="shared" si="3"/>
        <v>342077</v>
      </c>
      <c r="N28" s="21"/>
    </row>
    <row r="29" spans="1:14" ht="27" customHeight="1" thickBot="1" x14ac:dyDescent="0.5">
      <c r="A29" s="131"/>
      <c r="B29" s="10"/>
      <c r="C29" s="19" t="s">
        <v>38</v>
      </c>
      <c r="D29" s="72">
        <v>24000</v>
      </c>
      <c r="E29" s="72">
        <v>24000</v>
      </c>
      <c r="F29" s="72">
        <v>24000</v>
      </c>
      <c r="G29" s="72">
        <v>24000</v>
      </c>
      <c r="H29" s="72">
        <v>24000</v>
      </c>
      <c r="I29" s="72">
        <v>24000</v>
      </c>
      <c r="J29" s="72">
        <v>24000</v>
      </c>
      <c r="K29" s="72">
        <v>24000</v>
      </c>
      <c r="L29" s="72">
        <v>24000</v>
      </c>
      <c r="M29" s="72">
        <v>24000</v>
      </c>
      <c r="N29" s="21"/>
    </row>
    <row r="30" spans="1:14" ht="27" customHeight="1" thickBot="1" x14ac:dyDescent="0.5">
      <c r="A30" s="131"/>
      <c r="B30" s="10"/>
      <c r="C30" s="68" t="s">
        <v>39</v>
      </c>
      <c r="D30" s="69">
        <f>D28-D29</f>
        <v>207531</v>
      </c>
      <c r="E30" s="70">
        <f t="shared" ref="E30:M30" si="4">E28-E29</f>
        <v>212011</v>
      </c>
      <c r="F30" s="71">
        <f t="shared" si="4"/>
        <v>216768</v>
      </c>
      <c r="G30" s="71">
        <f t="shared" si="4"/>
        <v>221817</v>
      </c>
      <c r="H30" s="71">
        <f t="shared" si="4"/>
        <v>227179</v>
      </c>
      <c r="I30" s="71">
        <f t="shared" si="4"/>
        <v>306879</v>
      </c>
      <c r="J30" s="71">
        <f t="shared" si="4"/>
        <v>309432</v>
      </c>
      <c r="K30" s="71">
        <f t="shared" si="4"/>
        <v>312143</v>
      </c>
      <c r="L30" s="71">
        <f t="shared" si="4"/>
        <v>315021</v>
      </c>
      <c r="M30" s="69">
        <f t="shared" si="4"/>
        <v>318077</v>
      </c>
      <c r="N30" s="78"/>
    </row>
    <row r="31" spans="1:14" ht="14.9" customHeight="1" thickBot="1" x14ac:dyDescent="0.5">
      <c r="A31" s="132"/>
      <c r="B31" s="4"/>
      <c r="C31" s="20" t="s">
        <v>40</v>
      </c>
      <c r="D31" s="42"/>
      <c r="E31" s="34"/>
      <c r="F31" s="33"/>
      <c r="G31" s="33"/>
      <c r="H31" s="33"/>
      <c r="I31" s="33"/>
      <c r="J31" s="33"/>
      <c r="K31" s="33"/>
      <c r="L31" s="33"/>
      <c r="M31" s="80"/>
      <c r="N31" s="78"/>
    </row>
    <row r="32" spans="1:14" ht="28.9" customHeight="1" x14ac:dyDescent="0.35">
      <c r="B32" s="40">
        <v>1</v>
      </c>
      <c r="C32" s="133" t="s">
        <v>41</v>
      </c>
      <c r="D32" s="133"/>
      <c r="E32" s="133"/>
      <c r="F32" s="133"/>
      <c r="G32" s="134"/>
      <c r="H32" s="134"/>
      <c r="I32" s="2"/>
      <c r="J32" s="2"/>
    </row>
    <row r="33" spans="2:9" ht="20.65" customHeight="1" x14ac:dyDescent="0.35">
      <c r="B33" s="23">
        <v>2</v>
      </c>
      <c r="C33" s="90" t="s">
        <v>42</v>
      </c>
      <c r="D33" s="90"/>
      <c r="E33" s="90"/>
      <c r="F33" s="90"/>
      <c r="G33" s="86"/>
      <c r="H33" s="86"/>
      <c r="I33" s="64"/>
    </row>
    <row r="34" spans="2:9" ht="24" customHeight="1" x14ac:dyDescent="0.35">
      <c r="B34" s="24">
        <v>3</v>
      </c>
      <c r="C34" s="90" t="s">
        <v>43</v>
      </c>
      <c r="D34" s="90"/>
      <c r="E34" s="90"/>
      <c r="F34" s="90"/>
      <c r="G34" s="86"/>
      <c r="H34" s="86"/>
    </row>
    <row r="35" spans="2:9" ht="22.15" customHeight="1" x14ac:dyDescent="0.35">
      <c r="B35" s="25">
        <v>4</v>
      </c>
      <c r="C35" s="90" t="s">
        <v>44</v>
      </c>
      <c r="D35" s="90"/>
      <c r="E35" s="90"/>
      <c r="F35" s="90"/>
      <c r="G35" s="86"/>
      <c r="H35" s="86"/>
    </row>
    <row r="36" spans="2:9" ht="19.899999999999999" customHeight="1" x14ac:dyDescent="0.45">
      <c r="B36" s="26">
        <v>5</v>
      </c>
      <c r="C36" s="85" t="s">
        <v>45</v>
      </c>
      <c r="D36" s="86"/>
      <c r="E36" s="86"/>
      <c r="F36" s="86"/>
      <c r="G36" s="86"/>
      <c r="H36" s="86"/>
    </row>
    <row r="37" spans="2:9" ht="25.15" customHeight="1" x14ac:dyDescent="0.35">
      <c r="B37" s="25">
        <v>6</v>
      </c>
      <c r="C37" s="91" t="s">
        <v>46</v>
      </c>
      <c r="D37" s="91"/>
      <c r="E37" s="91"/>
      <c r="F37" s="91"/>
      <c r="G37" s="86"/>
      <c r="H37" s="86"/>
    </row>
    <row r="38" spans="2:9" ht="24" customHeight="1" x14ac:dyDescent="0.45">
      <c r="B38" s="25">
        <v>7</v>
      </c>
      <c r="C38" s="85" t="s">
        <v>47</v>
      </c>
      <c r="D38" s="85"/>
      <c r="E38" s="85"/>
      <c r="F38" s="85"/>
      <c r="G38" s="86"/>
      <c r="H38" s="86"/>
    </row>
    <row r="39" spans="2:9" ht="30" customHeight="1" x14ac:dyDescent="0.45">
      <c r="B39" s="25">
        <v>8</v>
      </c>
      <c r="C39" s="83" t="s">
        <v>48</v>
      </c>
      <c r="D39" s="84"/>
      <c r="E39" s="84"/>
      <c r="F39" s="84"/>
      <c r="G39" s="85"/>
      <c r="H39" s="86"/>
    </row>
    <row r="40" spans="2:9" ht="27" customHeight="1" x14ac:dyDescent="0.45">
      <c r="B40" s="25">
        <v>9</v>
      </c>
      <c r="C40" s="83" t="s">
        <v>49</v>
      </c>
      <c r="D40" s="84"/>
      <c r="E40" s="84"/>
      <c r="F40" s="84"/>
      <c r="G40" s="85"/>
      <c r="H40" s="86"/>
    </row>
    <row r="41" spans="2:9" ht="24.4" customHeight="1" x14ac:dyDescent="0.35">
      <c r="B41" s="25">
        <v>10</v>
      </c>
      <c r="C41" s="87" t="s">
        <v>50</v>
      </c>
      <c r="D41" s="87"/>
      <c r="E41" s="87"/>
      <c r="F41" s="87"/>
      <c r="G41" s="88"/>
      <c r="H41" s="88"/>
    </row>
    <row r="42" spans="2:9" ht="27.75" customHeight="1" x14ac:dyDescent="0.35">
      <c r="B42" s="25"/>
      <c r="C42" s="89"/>
      <c r="D42" s="89"/>
      <c r="E42" s="89"/>
      <c r="F42" s="89"/>
      <c r="G42" s="86"/>
      <c r="H42" s="86"/>
    </row>
  </sheetData>
  <mergeCells count="37">
    <mergeCell ref="C34:H34"/>
    <mergeCell ref="I12:M12"/>
    <mergeCell ref="I13:I15"/>
    <mergeCell ref="C23:C24"/>
    <mergeCell ref="A16:A22"/>
    <mergeCell ref="A23:A31"/>
    <mergeCell ref="C32:H32"/>
    <mergeCell ref="C33:H33"/>
    <mergeCell ref="M13:M15"/>
    <mergeCell ref="I4:J4"/>
    <mergeCell ref="I8:M8"/>
    <mergeCell ref="I9:K9"/>
    <mergeCell ref="A2:M2"/>
    <mergeCell ref="A1:M1"/>
    <mergeCell ref="N13:N15"/>
    <mergeCell ref="D8:H8"/>
    <mergeCell ref="D9:E9"/>
    <mergeCell ref="D10:E10"/>
    <mergeCell ref="I10:K10"/>
    <mergeCell ref="I11:K11"/>
    <mergeCell ref="J13:J15"/>
    <mergeCell ref="K13:K15"/>
    <mergeCell ref="L13:L15"/>
    <mergeCell ref="D12:H12"/>
    <mergeCell ref="D13:D15"/>
    <mergeCell ref="E13:E15"/>
    <mergeCell ref="F13:F15"/>
    <mergeCell ref="G13:G15"/>
    <mergeCell ref="H13:H15"/>
    <mergeCell ref="C40:H40"/>
    <mergeCell ref="C41:H41"/>
    <mergeCell ref="C42:H42"/>
    <mergeCell ref="C35:H35"/>
    <mergeCell ref="C36:H36"/>
    <mergeCell ref="C37:H37"/>
    <mergeCell ref="C38:H38"/>
    <mergeCell ref="C39:H39"/>
  </mergeCells>
  <pageMargins left="0.2" right="0.25" top="0.25" bottom="0.25" header="0.3" footer="0.3"/>
  <pageSetup paperSize="5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sqref="A1:I16"/>
    </sheetView>
  </sheetViews>
  <sheetFormatPr defaultRowHeight="14.5" x14ac:dyDescent="0.3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Build Phase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Thomas, D</dc:creator>
  <cp:keywords/>
  <dc:description/>
  <cp:lastModifiedBy>Diane Thomas</cp:lastModifiedBy>
  <cp:revision/>
  <cp:lastPrinted>2023-02-27T20:37:07Z</cp:lastPrinted>
  <dcterms:created xsi:type="dcterms:W3CDTF">2018-04-02T21:34:54Z</dcterms:created>
  <dcterms:modified xsi:type="dcterms:W3CDTF">2023-02-27T20:42:55Z</dcterms:modified>
  <cp:category/>
  <cp:contentStatus/>
</cp:coreProperties>
</file>