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kang\Documents\Jessicaa\SCI e-learning\AYIM presentation\2017\Day 1 exercises - questions and answers\"/>
    </mc:Choice>
  </mc:AlternateContent>
  <bookViews>
    <workbookView xWindow="0" yWindow="0" windowWidth="20490" windowHeight="7010" activeTab="3"/>
  </bookViews>
  <sheets>
    <sheet name="pl" sheetId="10" r:id="rId1"/>
    <sheet name="bs" sheetId="11" r:id="rId2"/>
    <sheet name="Case Questions" sheetId="8" r:id="rId3"/>
    <sheet name="underwriting ratios" sheetId="12" r:id="rId4"/>
    <sheet name="return ratios" sheetId="9" r:id="rId5"/>
    <sheet name="capacity and liquidity ratios" sheetId="13" r:id="rId6"/>
  </sheets>
  <definedNames>
    <definedName name="_xlnm.Print_Area" localSheetId="1">bs!$A$1:$F$31</definedName>
    <definedName name="_xlnm.Print_Area" localSheetId="5">'capacity and liquidity ratios'!$A$1:$L$25</definedName>
    <definedName name="_xlnm.Print_Area" localSheetId="0">pl!$A$1:$F$24</definedName>
    <definedName name="_xlnm.Print_Area" localSheetId="4">'return ratios'!$A$1:$K$22</definedName>
    <definedName name="_xlnm.Print_Area" localSheetId="3">'underwriting ratios'!$A$1:$K$22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3" l="1"/>
  <c r="P23" i="13"/>
  <c r="Q23" i="13"/>
  <c r="R23" i="13"/>
  <c r="S23" i="13"/>
  <c r="N23" i="13"/>
  <c r="M23" i="13"/>
  <c r="L23" i="13"/>
  <c r="K23" i="13"/>
  <c r="J23" i="13"/>
  <c r="I23" i="13"/>
  <c r="O20" i="13"/>
  <c r="N20" i="13"/>
  <c r="M20" i="13"/>
  <c r="L20" i="13"/>
  <c r="K20" i="13"/>
  <c r="J20" i="13"/>
  <c r="I20" i="13"/>
  <c r="O17" i="13"/>
  <c r="N17" i="13"/>
  <c r="M17" i="13"/>
  <c r="L17" i="13"/>
  <c r="K17" i="13"/>
  <c r="J17" i="13"/>
  <c r="I17" i="13"/>
  <c r="O14" i="13"/>
  <c r="N14" i="13"/>
  <c r="M14" i="13"/>
  <c r="L14" i="13"/>
  <c r="K14" i="13"/>
  <c r="J14" i="13"/>
  <c r="I14" i="13"/>
  <c r="O11" i="13"/>
  <c r="N11" i="13"/>
  <c r="M11" i="13"/>
  <c r="L11" i="13"/>
  <c r="K11" i="13"/>
  <c r="J11" i="13"/>
  <c r="I11" i="13"/>
  <c r="I21" i="10"/>
  <c r="H21" i="10"/>
  <c r="G21" i="10"/>
  <c r="F21" i="10"/>
  <c r="E21" i="10"/>
  <c r="D21" i="10"/>
  <c r="C21" i="10"/>
  <c r="B21" i="10"/>
  <c r="M17" i="11"/>
  <c r="L17" i="11"/>
  <c r="K17" i="11"/>
  <c r="J17" i="11"/>
  <c r="I17" i="11"/>
  <c r="H17" i="11"/>
  <c r="G17" i="11"/>
  <c r="M8" i="13"/>
  <c r="L8" i="13"/>
  <c r="K8" i="13"/>
  <c r="J8" i="13"/>
  <c r="I8" i="13"/>
  <c r="H29" i="11"/>
  <c r="G29" i="11"/>
  <c r="O5" i="13"/>
  <c r="N5" i="13"/>
  <c r="M5" i="13"/>
  <c r="L5" i="13"/>
  <c r="K5" i="13"/>
  <c r="J5" i="13"/>
  <c r="I5" i="13"/>
  <c r="N20" i="12"/>
  <c r="M20" i="12"/>
  <c r="L20" i="12"/>
  <c r="K20" i="12"/>
  <c r="J20" i="12"/>
  <c r="I20" i="12"/>
  <c r="H20" i="12"/>
  <c r="N17" i="12"/>
  <c r="M17" i="12"/>
  <c r="L17" i="12"/>
  <c r="K17" i="12"/>
  <c r="J17" i="12"/>
  <c r="I17" i="12"/>
  <c r="H17" i="12"/>
  <c r="N11" i="12"/>
  <c r="M11" i="12"/>
  <c r="L11" i="12"/>
  <c r="K11" i="12"/>
  <c r="J11" i="12"/>
  <c r="I11" i="12"/>
  <c r="H11" i="12"/>
  <c r="N8" i="12"/>
  <c r="M8" i="12"/>
  <c r="L8" i="12"/>
  <c r="K8" i="12"/>
  <c r="J8" i="12"/>
  <c r="I8" i="12"/>
  <c r="H8" i="12"/>
  <c r="H14" i="12" s="1"/>
  <c r="N5" i="12"/>
  <c r="M5" i="12"/>
  <c r="L5" i="12"/>
  <c r="K5" i="12"/>
  <c r="J5" i="12"/>
  <c r="I5" i="12"/>
  <c r="H5" i="12"/>
  <c r="N5" i="9"/>
  <c r="M5" i="9"/>
  <c r="L5" i="9"/>
  <c r="K5" i="9"/>
  <c r="J5" i="9"/>
  <c r="I5" i="9"/>
  <c r="H5" i="9"/>
  <c r="F29" i="11"/>
  <c r="E29" i="11"/>
  <c r="D29" i="11"/>
  <c r="C29" i="11"/>
  <c r="B29" i="11"/>
  <c r="F17" i="11"/>
  <c r="E17" i="11"/>
  <c r="D17" i="11"/>
  <c r="D22" i="11" s="1"/>
  <c r="M27" i="11"/>
  <c r="L27" i="11"/>
  <c r="K27" i="11"/>
  <c r="J27" i="11"/>
  <c r="I27" i="11"/>
  <c r="H27" i="11"/>
  <c r="G27" i="11"/>
  <c r="F27" i="11"/>
  <c r="E27" i="11"/>
  <c r="D27" i="11"/>
  <c r="C26" i="11"/>
  <c r="C27" i="11" s="1"/>
  <c r="B26" i="11"/>
  <c r="M22" i="11"/>
  <c r="M29" i="11" s="1"/>
  <c r="L22" i="11"/>
  <c r="L29" i="11" s="1"/>
  <c r="K22" i="11"/>
  <c r="K29" i="11" s="1"/>
  <c r="J22" i="11"/>
  <c r="J29" i="11" s="1"/>
  <c r="I22" i="11"/>
  <c r="I29" i="11" s="1"/>
  <c r="H22" i="11"/>
  <c r="N8" i="13" s="1"/>
  <c r="G22" i="11"/>
  <c r="F22" i="11"/>
  <c r="E22" i="11"/>
  <c r="C19" i="11"/>
  <c r="B19" i="11"/>
  <c r="M14" i="11"/>
  <c r="I14" i="11"/>
  <c r="H14" i="11"/>
  <c r="L13" i="11"/>
  <c r="L14" i="11" s="1"/>
  <c r="C12" i="11"/>
  <c r="B12" i="11"/>
  <c r="C10" i="11"/>
  <c r="B10" i="11"/>
  <c r="B14" i="11" s="1"/>
  <c r="G7" i="11"/>
  <c r="G14" i="11" s="1"/>
  <c r="F7" i="11"/>
  <c r="F14" i="11" s="1"/>
  <c r="C7" i="11"/>
  <c r="B7" i="11"/>
  <c r="K6" i="11"/>
  <c r="K14" i="11" s="1"/>
  <c r="J6" i="11"/>
  <c r="J14" i="11" s="1"/>
  <c r="E6" i="11"/>
  <c r="E14" i="11" s="1"/>
  <c r="D6" i="11"/>
  <c r="D14" i="11" s="1"/>
  <c r="E19" i="10"/>
  <c r="D19" i="10"/>
  <c r="C19" i="10"/>
  <c r="B19" i="10"/>
  <c r="C18" i="10"/>
  <c r="B18" i="10"/>
  <c r="C12" i="10"/>
  <c r="B12" i="10"/>
  <c r="C7" i="10"/>
  <c r="B7" i="10"/>
  <c r="I6" i="10"/>
  <c r="I8" i="10" s="1"/>
  <c r="I13" i="10" s="1"/>
  <c r="I16" i="10" s="1"/>
  <c r="I23" i="10" s="1"/>
  <c r="N8" i="9" s="1"/>
  <c r="H6" i="10"/>
  <c r="H8" i="10" s="1"/>
  <c r="G6" i="10"/>
  <c r="G8" i="10" s="1"/>
  <c r="F6" i="10"/>
  <c r="F8" i="10" s="1"/>
  <c r="E6" i="10"/>
  <c r="E8" i="10" s="1"/>
  <c r="D6" i="10"/>
  <c r="D8" i="10" s="1"/>
  <c r="C6" i="10"/>
  <c r="C8" i="10" s="1"/>
  <c r="B6" i="10"/>
  <c r="B8" i="10" s="1"/>
  <c r="N14" i="9" l="1"/>
  <c r="I14" i="12"/>
  <c r="O8" i="13"/>
  <c r="M14" i="12"/>
  <c r="L14" i="12"/>
  <c r="N14" i="12"/>
  <c r="K14" i="12"/>
  <c r="J14" i="12"/>
  <c r="H13" i="10"/>
  <c r="F13" i="10"/>
  <c r="D13" i="10"/>
  <c r="E13" i="10"/>
  <c r="B13" i="10"/>
  <c r="C13" i="10"/>
  <c r="G13" i="10"/>
  <c r="B22" i="11"/>
  <c r="B27" i="11"/>
  <c r="C14" i="11"/>
  <c r="C22" i="11"/>
  <c r="G16" i="10" l="1"/>
  <c r="D16" i="10"/>
  <c r="H16" i="10"/>
  <c r="B16" i="10"/>
  <c r="C16" i="10"/>
  <c r="E16" i="10"/>
  <c r="F16" i="10"/>
  <c r="G23" i="10" l="1"/>
  <c r="C23" i="10"/>
  <c r="F23" i="10"/>
  <c r="E23" i="10"/>
  <c r="H23" i="10"/>
  <c r="B23" i="10"/>
  <c r="D23" i="10"/>
  <c r="M14" i="9" l="1"/>
  <c r="M8" i="9"/>
  <c r="M11" i="9"/>
  <c r="L11" i="9"/>
  <c r="L8" i="9"/>
  <c r="L14" i="9"/>
  <c r="K14" i="9"/>
  <c r="K11" i="9"/>
  <c r="K8" i="9"/>
  <c r="J8" i="9"/>
  <c r="J14" i="9"/>
  <c r="J11" i="9"/>
  <c r="I14" i="9"/>
  <c r="I8" i="9"/>
  <c r="I11" i="9"/>
  <c r="H11" i="9"/>
  <c r="H8" i="9"/>
  <c r="H14" i="9"/>
</calcChain>
</file>

<file path=xl/sharedStrings.xml><?xml version="1.0" encoding="utf-8"?>
<sst xmlns="http://schemas.openxmlformats.org/spreadsheetml/2006/main" count="233" uniqueCount="125">
  <si>
    <t>Less: Reinsurance</t>
  </si>
  <si>
    <t>Net premium written</t>
  </si>
  <si>
    <t>(Increase)/decrease in unearned premiums</t>
  </si>
  <si>
    <t>Earned premium</t>
  </si>
  <si>
    <t>Net claims incurred</t>
  </si>
  <si>
    <t>Net commission expense</t>
  </si>
  <si>
    <t>Surplus before management expenses</t>
  </si>
  <si>
    <t>Management expenses</t>
  </si>
  <si>
    <t>Underwriting surplus</t>
  </si>
  <si>
    <t>Investment income</t>
  </si>
  <si>
    <t>Amortisation of goodwill</t>
  </si>
  <si>
    <t>Profit before taxation</t>
  </si>
  <si>
    <t>Taxation</t>
  </si>
  <si>
    <t>Profit after tax</t>
  </si>
  <si>
    <t>…</t>
  </si>
  <si>
    <t>Balance Sheet</t>
  </si>
  <si>
    <t>ASSETS</t>
  </si>
  <si>
    <t>Property, plant and equipment</t>
  </si>
  <si>
    <t>Investments</t>
  </si>
  <si>
    <t>Reinsurance assets</t>
  </si>
  <si>
    <t>Receivables</t>
  </si>
  <si>
    <t>Deferred acquisition costs</t>
  </si>
  <si>
    <t>Tax recoverable/ Deferred Tax</t>
  </si>
  <si>
    <t>Cash and deposits</t>
  </si>
  <si>
    <t>Total assets</t>
  </si>
  <si>
    <t>LIABILITIES</t>
  </si>
  <si>
    <t>Insurance contract liabilities</t>
  </si>
  <si>
    <t>Other financial liabilities</t>
  </si>
  <si>
    <t>Payables</t>
  </si>
  <si>
    <t>Staff retirement benefits</t>
  </si>
  <si>
    <t>Deferred tax liability</t>
  </si>
  <si>
    <t>-</t>
  </si>
  <si>
    <t>Total liabilities</t>
  </si>
  <si>
    <t>SHAREHOLDERS' EQUITY</t>
  </si>
  <si>
    <t>Reserves</t>
  </si>
  <si>
    <t>Total liabilities and equity</t>
  </si>
  <si>
    <t>Underwriting Ratios</t>
  </si>
  <si>
    <t>Loss Ratio</t>
  </si>
  <si>
    <t>=</t>
  </si>
  <si>
    <t>Commission Ratio</t>
  </si>
  <si>
    <t>Management Expenses Ratio</t>
  </si>
  <si>
    <t>Combined Ratio</t>
  </si>
  <si>
    <t>Retention Ratio</t>
  </si>
  <si>
    <t>Return Ratios</t>
  </si>
  <si>
    <t>Investment Yield</t>
  </si>
  <si>
    <t>Return on Assets (ROA)</t>
  </si>
  <si>
    <t>Return on Equity (ROE)</t>
  </si>
  <si>
    <t>Earnings Per Share (EPS)</t>
  </si>
  <si>
    <t xml:space="preserve"> *  Average figures are also often used</t>
  </si>
  <si>
    <t>No of shares assumes all preference shares have been converted to ordinary shares</t>
  </si>
  <si>
    <t>Capacity &amp; Liquidity Ratios</t>
  </si>
  <si>
    <t xml:space="preserve">  Liabilities</t>
  </si>
  <si>
    <t xml:space="preserve">  Total Assets</t>
  </si>
  <si>
    <t xml:space="preserve">Cash / </t>
  </si>
  <si>
    <t xml:space="preserve">  Shareholders' Fund</t>
  </si>
  <si>
    <t xml:space="preserve">Shareholders' Fund / </t>
  </si>
  <si>
    <t xml:space="preserve">  Net Premium Written </t>
  </si>
  <si>
    <t xml:space="preserve">  Net Premium Written</t>
  </si>
  <si>
    <t>* Shares were issued at $1 per share.</t>
  </si>
  <si>
    <t>Case Study: Kurnia Insurans (Malaysia) Berhad</t>
  </si>
  <si>
    <t>Based on the case study on Kurnia Insurans (Malaysia) Berhad, complete the following questions.</t>
  </si>
  <si>
    <t>Kurnia Insurans (Malaysia) Berhad</t>
  </si>
  <si>
    <t>Question 1</t>
  </si>
  <si>
    <t>Calculate the Loss Ratio and Combined Ratio for Year 2011</t>
  </si>
  <si>
    <t xml:space="preserve">     Net Claims     </t>
  </si>
  <si>
    <t>Earned Premiums</t>
  </si>
  <si>
    <t>Comment on the underwriting results of Kurnia Insurans (Malaysia) Berhad based on the underwriting ratios.</t>
  </si>
  <si>
    <t>Net Claims+Commission+Management Expenses</t>
  </si>
  <si>
    <t>Question 2</t>
  </si>
  <si>
    <t>Calculate the Investment Yield for Year 2011</t>
  </si>
  <si>
    <t>Investment Yield 
(IY)</t>
  </si>
  <si>
    <t>Net Investment Income</t>
  </si>
  <si>
    <t>Total Investment Assets</t>
  </si>
  <si>
    <t>Comment on the operating result of Kurnia Insurans (Malaysia) Berhad based on the return ratios.</t>
  </si>
  <si>
    <t>Question 3</t>
  </si>
  <si>
    <t>Shareholders' Fund</t>
  </si>
  <si>
    <t>Calculate the capacity and liquidity of Kurnia Insurans (Malaysia) Berhad based on the capacity and liquidity ratios.</t>
  </si>
  <si>
    <t>Calculate the Insurance Contract Liabilities to Shareholders' Fund for Year 2011</t>
  </si>
  <si>
    <t>Insurance Contract Liabilities / Shareholders' Fund</t>
  </si>
  <si>
    <t>Insurance Contract Liabilities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</si>
  <si>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</si>
  <si>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</si>
  <si>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</si>
  <si>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</si>
  <si>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</si>
  <si>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</si>
  <si>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</si>
  <si>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</si>
  <si>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Net Income</t>
  </si>
  <si>
    <t>Total Assets *</t>
  </si>
  <si>
    <t>Shareholders' Equity (Average)*</t>
  </si>
  <si>
    <t xml:space="preserve">  (in sen - cents per share)</t>
  </si>
  <si>
    <t>No. of shares outstanding *</t>
  </si>
  <si>
    <t>Note: Total investment assets =  Investments, loans, cash and deposits</t>
  </si>
  <si>
    <t>Insurance Revenue Account</t>
  </si>
  <si>
    <t>RM'000</t>
  </si>
  <si>
    <t>Gross premium</t>
  </si>
  <si>
    <t>Other income/(expenses) - net</t>
  </si>
  <si>
    <t xml:space="preserve">Notes: For annual updating, </t>
  </si>
  <si>
    <t>1) Update all FY on spreadsheet by increasing them by one year (FY 2009 becomes 2010 etc)</t>
  </si>
  <si>
    <r>
      <t xml:space="preserve">2) Copy all figures in bs and pl only, and paste them </t>
    </r>
    <r>
      <rPr>
        <b/>
        <u/>
        <sz val="10"/>
        <color indexed="12"/>
        <rFont val="Arial"/>
        <family val="2"/>
      </rPr>
      <t>one</t>
    </r>
    <r>
      <rPr>
        <sz val="10"/>
        <color indexed="12"/>
        <rFont val="Arial"/>
        <family val="2"/>
      </rPr>
      <t xml:space="preserve"> column to the right</t>
    </r>
  </si>
  <si>
    <t>3) Key in the figures for the latest year</t>
  </si>
  <si>
    <t>4) All figures and ratios should be automatically updated</t>
  </si>
  <si>
    <t>FY2003</t>
  </si>
  <si>
    <t>FY2002</t>
  </si>
  <si>
    <t>FY2001</t>
  </si>
  <si>
    <t>FY2000</t>
  </si>
  <si>
    <t>Loans (secured)</t>
  </si>
  <si>
    <t>Share capital *</t>
  </si>
  <si>
    <t>Net Claims</t>
  </si>
  <si>
    <t>Net Commission</t>
  </si>
  <si>
    <t>Management Expenses</t>
  </si>
  <si>
    <t>Reinsurance Ratio</t>
  </si>
  <si>
    <t>Ceded Premium</t>
  </si>
  <si>
    <t>Gross Premium</t>
  </si>
  <si>
    <t>Net Premium Written</t>
  </si>
  <si>
    <t>Net Claims+Commission expense +Management Expense</t>
  </si>
  <si>
    <t>Liabilities</t>
  </si>
  <si>
    <t>Total Assets</t>
  </si>
  <si>
    <t xml:space="preserve">Net Premium  Written </t>
  </si>
  <si>
    <t xml:space="preserve">  Insurance Contract Liabilities</t>
  </si>
  <si>
    <t xml:space="preserve">Insurance Contract Liabilities / </t>
  </si>
  <si>
    <t xml:space="preserve">Cash, loans &amp; Investments/ </t>
  </si>
  <si>
    <t>Cash, loans &amp; Investments</t>
  </si>
  <si>
    <t>Total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</si>
</sst>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(* #,##0_);_(* \(#,##0\);_(* &quot;-&quot;_);_(@_)"/>
    <numFmt numFmtId="166" formatCode="0.00%;[Red]\(0.00%\)"/>
    <numFmt numFmtId="167" formatCode="0%;[Red]\(0%\)"/>
    <numFmt numFmtId="168" formatCode="_(* #,##0_);_(* \(#,##0\);_(* &quot;-&quot;??_);_(@_)"/>
    <numFmt numFmtId="169" formatCode="0.0%;[Red]\(0.0%\)"/>
    <numFmt numFmtId="170" formatCode="0_);\(0\)"/>
    <numFmt numFmtId="171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2"/>
      <color theme="1"/>
      <name val="Univers for KPMG"/>
      <family val="2"/>
    </font>
    <font>
      <u/>
      <sz val="12"/>
      <color rgb="FF00468A"/>
      <name val="Univers for KPMG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b/>
      <sz val="12"/>
      <color theme="1"/>
      <name val="Univers for KPMG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2" applyFont="1"/>
    <xf numFmtId="9" fontId="0" fillId="0" borderId="0" xfId="3" applyNumberFormat="1" applyFont="1" applyProtection="1">
      <protection locked="0"/>
    </xf>
    <xf numFmtId="9" fontId="0" fillId="0" borderId="0" xfId="3" applyNumberFormat="1" applyFont="1" applyBorder="1" applyProtection="1">
      <protection locked="0"/>
    </xf>
    <xf numFmtId="165" fontId="2" fillId="0" borderId="0" xfId="2" applyNumberFormat="1" applyAlignment="1">
      <alignment horizontal="right"/>
    </xf>
    <xf numFmtId="165" fontId="4" fillId="0" borderId="3" xfId="2" applyNumberFormat="1" applyFont="1" applyFill="1" applyBorder="1" applyAlignment="1">
      <alignment horizontal="right"/>
    </xf>
    <xf numFmtId="165" fontId="4" fillId="0" borderId="0" xfId="2" applyNumberFormat="1" applyFont="1" applyBorder="1" applyAlignment="1">
      <alignment horizontal="right"/>
    </xf>
    <xf numFmtId="164" fontId="0" fillId="0" borderId="2" xfId="4" applyFont="1" applyFill="1" applyBorder="1" applyAlignment="1">
      <alignment horizontal="right"/>
    </xf>
    <xf numFmtId="168" fontId="4" fillId="0" borderId="0" xfId="4" applyNumberFormat="1" applyFont="1" applyFill="1" applyAlignment="1">
      <alignment horizontal="right"/>
    </xf>
    <xf numFmtId="168" fontId="4" fillId="0" borderId="0" xfId="4" applyNumberFormat="1" applyFont="1" applyAlignment="1">
      <alignment horizontal="right"/>
    </xf>
    <xf numFmtId="0" fontId="8" fillId="4" borderId="0" xfId="2" applyFont="1" applyFill="1" applyBorder="1"/>
    <xf numFmtId="0" fontId="2" fillId="0" borderId="2" xfId="2" applyFont="1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4" fillId="0" borderId="0" xfId="5" applyFont="1" applyAlignment="1">
      <alignment wrapText="1"/>
    </xf>
    <xf numFmtId="0" fontId="15" fillId="0" borderId="0" xfId="5" applyFont="1" applyAlignment="1">
      <alignment horizontal="left" wrapText="1" readingOrder="1"/>
    </xf>
    <xf numFmtId="0" fontId="9" fillId="0" borderId="0" xfId="5" applyFont="1" applyAlignment="1">
      <alignment wrapText="1"/>
    </xf>
    <xf numFmtId="0" fontId="9" fillId="0" borderId="2" xfId="5" applyFont="1" applyBorder="1" applyAlignment="1">
      <alignment horizontal="center" wrapText="1" readingOrder="1"/>
    </xf>
    <xf numFmtId="0" fontId="9" fillId="0" borderId="0" xfId="5" applyFont="1" applyBorder="1" applyAlignment="1">
      <alignment horizontal="center" wrapText="1" readingOrder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center" vertical="center" wrapText="1"/>
    </xf>
    <xf numFmtId="0" fontId="9" fillId="0" borderId="0" xfId="5" applyFont="1" applyAlignment="1">
      <alignment horizontal="center"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4" fillId="0" borderId="0" xfId="2" applyFont="1" applyAlignment="1">
      <alignment wrapText="1"/>
    </xf>
    <xf numFmtId="0" fontId="2" fillId="0" borderId="0" xfId="2"/>
    <xf numFmtId="0" fontId="3" fillId="0" borderId="0" xfId="2" applyFont="1"/>
    <xf numFmtId="0" fontId="2" fillId="0" borderId="1" xfId="2" applyBorder="1"/>
    <xf numFmtId="0" fontId="4" fillId="0" borderId="1" xfId="2" applyFont="1" applyBorder="1" applyAlignment="1">
      <alignment horizontal="center"/>
    </xf>
    <xf numFmtId="37" fontId="2" fillId="0" borderId="0" xfId="2" applyNumberFormat="1"/>
    <xf numFmtId="37" fontId="2" fillId="0" borderId="2" xfId="2" applyNumberFormat="1" applyBorder="1"/>
    <xf numFmtId="0" fontId="4" fillId="0" borderId="0" xfId="2" applyFont="1"/>
    <xf numFmtId="37" fontId="4" fillId="0" borderId="0" xfId="2" applyNumberFormat="1" applyFont="1"/>
    <xf numFmtId="0" fontId="4" fillId="0" borderId="0" xfId="2" applyFont="1" applyAlignment="1">
      <alignment wrapText="1"/>
    </xf>
    <xf numFmtId="0" fontId="4" fillId="0" borderId="0" xfId="2" applyFont="1" applyFill="1"/>
    <xf numFmtId="37" fontId="4" fillId="0" borderId="0" xfId="2" applyNumberFormat="1" applyFont="1" applyFill="1"/>
    <xf numFmtId="37" fontId="4" fillId="0" borderId="3" xfId="2" applyNumberFormat="1" applyFont="1" applyBorder="1"/>
    <xf numFmtId="39" fontId="2" fillId="0" borderId="0" xfId="2" applyNumberFormat="1"/>
    <xf numFmtId="0" fontId="2" fillId="0" borderId="0" xfId="2" applyFont="1"/>
    <xf numFmtId="0" fontId="4" fillId="3" borderId="0" xfId="2" applyFont="1" applyFill="1"/>
    <xf numFmtId="0" fontId="4" fillId="3" borderId="0" xfId="2" applyFont="1" applyFill="1" applyAlignment="1">
      <alignment horizontal="center"/>
    </xf>
    <xf numFmtId="0" fontId="7" fillId="0" borderId="0" xfId="2" applyFont="1"/>
    <xf numFmtId="0" fontId="2" fillId="0" borderId="0" xfId="2" applyFill="1"/>
    <xf numFmtId="3" fontId="2" fillId="0" borderId="0" xfId="2" applyNumberFormat="1"/>
    <xf numFmtId="0" fontId="6" fillId="0" borderId="0" xfId="2" applyFont="1"/>
    <xf numFmtId="0" fontId="2" fillId="0" borderId="2" xfId="2" applyBorder="1"/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10" fontId="4" fillId="0" borderId="0" xfId="3" applyNumberFormat="1" applyFont="1" applyAlignment="1">
      <alignment horizontal="left"/>
    </xf>
    <xf numFmtId="0" fontId="4" fillId="3" borderId="0" xfId="2" applyFont="1" applyFill="1" applyAlignment="1">
      <alignment horizontal="center" wrapText="1"/>
    </xf>
    <xf numFmtId="0" fontId="4" fillId="0" borderId="3" xfId="2" applyFont="1" applyBorder="1"/>
    <xf numFmtId="0" fontId="4" fillId="0" borderId="0" xfId="2" applyFont="1" applyBorder="1"/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10" fontId="4" fillId="0" borderId="0" xfId="3" applyNumberFormat="1" applyFont="1" applyBorder="1" applyAlignment="1">
      <alignment horizontal="left"/>
    </xf>
    <xf numFmtId="9" fontId="4" fillId="0" borderId="0" xfId="3" applyFont="1" applyBorder="1" applyAlignment="1">
      <alignment horizontal="center" wrapText="1"/>
    </xf>
    <xf numFmtId="0" fontId="4" fillId="0" borderId="0" xfId="2" applyFont="1" applyFill="1" applyAlignment="1"/>
    <xf numFmtId="0" fontId="2" fillId="0" borderId="0" xfId="2" applyFont="1" applyAlignment="1">
      <alignment horizontal="left" vertical="center"/>
    </xf>
    <xf numFmtId="37" fontId="2" fillId="0" borderId="0" xfId="2" applyNumberFormat="1" applyFill="1"/>
    <xf numFmtId="37" fontId="5" fillId="0" borderId="0" xfId="2" applyNumberFormat="1" applyFont="1"/>
    <xf numFmtId="0" fontId="4" fillId="0" borderId="0" xfId="2" applyFont="1" applyBorder="1" applyAlignment="1">
      <alignment vertical="center"/>
    </xf>
    <xf numFmtId="39" fontId="4" fillId="0" borderId="0" xfId="3" applyNumberFormat="1" applyFont="1" applyBorder="1"/>
    <xf numFmtId="0" fontId="2" fillId="0" borderId="0" xfId="2" applyFont="1" applyBorder="1"/>
    <xf numFmtId="0" fontId="2" fillId="2" borderId="0" xfId="2" applyFill="1"/>
    <xf numFmtId="0" fontId="2" fillId="2" borderId="0" xfId="2" applyFill="1" applyAlignment="1">
      <alignment horizontal="center"/>
    </xf>
    <xf numFmtId="0" fontId="7" fillId="2" borderId="0" xfId="2" applyFont="1" applyFill="1"/>
    <xf numFmtId="0" fontId="4" fillId="2" borderId="0" xfId="2" applyFont="1" applyFill="1"/>
    <xf numFmtId="0" fontId="3" fillId="2" borderId="0" xfId="2" applyFont="1" applyFill="1"/>
    <xf numFmtId="37" fontId="2" fillId="0" borderId="0" xfId="2" applyNumberFormat="1" applyBorder="1"/>
    <xf numFmtId="0" fontId="2" fillId="0" borderId="0" xfId="2" applyAlignment="1">
      <alignment horizontal="center"/>
    </xf>
    <xf numFmtId="0" fontId="2" fillId="3" borderId="0" xfId="2" applyFill="1" applyAlignment="1">
      <alignment horizontal="center"/>
    </xf>
    <xf numFmtId="9" fontId="2" fillId="0" borderId="0" xfId="2" applyNumberFormat="1" applyProtection="1">
      <protection locked="0"/>
    </xf>
    <xf numFmtId="0" fontId="2" fillId="0" borderId="0" xfId="2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0" fontId="2" fillId="0" borderId="2" xfId="2" applyFont="1" applyBorder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2" xfId="2" applyFont="1" applyFill="1" applyBorder="1" applyAlignment="1"/>
    <xf numFmtId="0" fontId="4" fillId="0" borderId="0" xfId="2" applyFont="1" applyAlignment="1"/>
    <xf numFmtId="9" fontId="4" fillId="0" borderId="0" xfId="3" applyFont="1"/>
    <xf numFmtId="37" fontId="4" fillId="0" borderId="0" xfId="2" applyNumberFormat="1" applyFont="1" applyBorder="1"/>
    <xf numFmtId="0" fontId="2" fillId="0" borderId="0" xfId="2" applyBorder="1" applyAlignment="1">
      <alignment horizontal="center"/>
    </xf>
    <xf numFmtId="0" fontId="3" fillId="0" borderId="0" xfId="2" applyFont="1" applyFill="1"/>
    <xf numFmtId="0" fontId="4" fillId="0" borderId="1" xfId="2" applyFont="1" applyFill="1" applyBorder="1" applyAlignment="1">
      <alignment horizontal="center"/>
    </xf>
    <xf numFmtId="37" fontId="2" fillId="0" borderId="0" xfId="2" applyNumberFormat="1" applyFill="1" applyBorder="1"/>
    <xf numFmtId="37" fontId="2" fillId="0" borderId="2" xfId="2" applyNumberFormat="1" applyFill="1" applyBorder="1"/>
    <xf numFmtId="37" fontId="4" fillId="0" borderId="3" xfId="2" applyNumberFormat="1" applyFont="1" applyFill="1" applyBorder="1"/>
    <xf numFmtId="0" fontId="4" fillId="3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Alignment="1">
      <alignment horizontal="center"/>
    </xf>
    <xf numFmtId="9" fontId="4" fillId="0" borderId="0" xfId="3" applyFont="1" applyBorder="1"/>
    <xf numFmtId="0" fontId="6" fillId="0" borderId="0" xfId="2" applyFont="1" applyBorder="1"/>
    <xf numFmtId="3" fontId="4" fillId="0" borderId="0" xfId="3" applyNumberFormat="1" applyFont="1"/>
    <xf numFmtId="0" fontId="4" fillId="3" borderId="0" xfId="2" applyFont="1" applyFill="1" applyBorder="1" applyAlignment="1">
      <alignment horizontal="center"/>
    </xf>
    <xf numFmtId="3" fontId="4" fillId="0" borderId="0" xfId="3" applyNumberFormat="1" applyFont="1" applyBorder="1"/>
    <xf numFmtId="170" fontId="2" fillId="0" borderId="0" xfId="2" applyNumberFormat="1" applyFont="1" applyAlignment="1">
      <alignment horizontal="center"/>
    </xf>
    <xf numFmtId="9" fontId="2" fillId="0" borderId="0" xfId="3" applyFont="1"/>
    <xf numFmtId="167" fontId="2" fillId="0" borderId="0" xfId="2" applyNumberFormat="1" applyFont="1"/>
    <xf numFmtId="9" fontId="6" fillId="0" borderId="0" xfId="3" applyFont="1" applyAlignment="1">
      <alignment vertical="center"/>
    </xf>
    <xf numFmtId="9" fontId="2" fillId="0" borderId="0" xfId="3" applyFont="1" applyAlignment="1">
      <alignment horizontal="center" vertical="center"/>
    </xf>
    <xf numFmtId="9" fontId="6" fillId="0" borderId="0" xfId="3" applyFont="1"/>
    <xf numFmtId="9" fontId="2" fillId="0" borderId="0" xfId="3" applyFont="1" applyAlignment="1">
      <alignment horizontal="center"/>
    </xf>
    <xf numFmtId="9" fontId="6" fillId="0" borderId="0" xfId="3" applyFont="1" applyFill="1" applyAlignment="1">
      <alignment vertical="center"/>
    </xf>
    <xf numFmtId="9" fontId="2" fillId="0" borderId="0" xfId="3" applyFont="1" applyFill="1" applyAlignment="1">
      <alignment horizontal="center" vertical="center"/>
    </xf>
    <xf numFmtId="3" fontId="2" fillId="0" borderId="0" xfId="2" applyNumberFormat="1" applyFont="1"/>
    <xf numFmtId="9" fontId="6" fillId="0" borderId="0" xfId="3" applyFont="1" applyFill="1" applyBorder="1"/>
    <xf numFmtId="9" fontId="2" fillId="0" borderId="0" xfId="3" applyFont="1" applyFill="1" applyAlignment="1">
      <alignment horizontal="left"/>
    </xf>
    <xf numFmtId="9" fontId="6" fillId="0" borderId="0" xfId="3" applyFont="1" applyBorder="1"/>
    <xf numFmtId="9" fontId="2" fillId="0" borderId="0" xfId="3" applyFont="1" applyAlignment="1">
      <alignment horizontal="left"/>
    </xf>
    <xf numFmtId="0" fontId="2" fillId="0" borderId="0" xfId="2" applyFont="1" applyBorder="1" applyAlignment="1">
      <alignment vertical="center"/>
    </xf>
    <xf numFmtId="10" fontId="2" fillId="0" borderId="0" xfId="3" applyNumberFormat="1" applyFont="1" applyAlignment="1">
      <alignment horizontal="left"/>
    </xf>
    <xf numFmtId="171" fontId="2" fillId="0" borderId="0" xfId="3" applyNumberFormat="1" applyFont="1"/>
    <xf numFmtId="10" fontId="2" fillId="0" borderId="0" xfId="3" applyNumberFormat="1" applyFont="1" applyBorder="1" applyAlignment="1">
      <alignment horizontal="left"/>
    </xf>
    <xf numFmtId="3" fontId="2" fillId="0" borderId="0" xfId="2" applyNumberFormat="1" applyFill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3" fontId="2" fillId="0" borderId="2" xfId="2" applyNumberFormat="1" applyFill="1" applyBorder="1" applyAlignment="1">
      <alignment horizontal="right"/>
    </xf>
    <xf numFmtId="3" fontId="2" fillId="0" borderId="2" xfId="2" applyNumberFormat="1" applyFont="1" applyFill="1" applyBorder="1" applyAlignment="1">
      <alignment horizontal="right"/>
    </xf>
    <xf numFmtId="37" fontId="2" fillId="0" borderId="2" xfId="2" applyNumberFormat="1" applyFill="1" applyBorder="1" applyAlignment="1">
      <alignment horizontal="right"/>
    </xf>
    <xf numFmtId="3" fontId="4" fillId="0" borderId="3" xfId="2" applyNumberFormat="1" applyFont="1" applyFill="1" applyBorder="1" applyAlignment="1">
      <alignment horizontal="right"/>
    </xf>
    <xf numFmtId="0" fontId="2" fillId="0" borderId="0" xfId="2" applyFill="1" applyAlignment="1">
      <alignment horizontal="right"/>
    </xf>
    <xf numFmtId="37" fontId="2" fillId="0" borderId="0" xfId="2" applyNumberFormat="1" applyFill="1" applyAlignment="1">
      <alignment horizontal="right"/>
    </xf>
    <xf numFmtId="0" fontId="13" fillId="5" borderId="0" xfId="2" applyFont="1" applyFill="1"/>
    <xf numFmtId="0" fontId="4" fillId="0" borderId="0" xfId="2" applyFont="1" applyBorder="1" applyAlignment="1"/>
    <xf numFmtId="0" fontId="2" fillId="0" borderId="2" xfId="2" applyFont="1" applyBorder="1"/>
    <xf numFmtId="3" fontId="4" fillId="0" borderId="2" xfId="3" applyNumberFormat="1" applyFont="1" applyBorder="1"/>
    <xf numFmtId="0" fontId="2" fillId="0" borderId="0" xfId="2" applyFont="1" applyBorder="1" applyAlignment="1"/>
    <xf numFmtId="0" fontId="2" fillId="0" borderId="0" xfId="2" applyFont="1" applyFill="1" applyBorder="1" applyAlignment="1"/>
    <xf numFmtId="167" fontId="4" fillId="0" borderId="0" xfId="2" applyNumberFormat="1" applyFont="1"/>
    <xf numFmtId="9" fontId="7" fillId="0" borderId="0" xfId="3" applyFont="1" applyFill="1" applyBorder="1"/>
    <xf numFmtId="9" fontId="7" fillId="0" borderId="0" xfId="3" applyFont="1" applyBorder="1"/>
    <xf numFmtId="0" fontId="7" fillId="0" borderId="0" xfId="2" applyFont="1" applyBorder="1"/>
    <xf numFmtId="3" fontId="4" fillId="0" borderId="2" xfId="2" applyNumberFormat="1" applyFont="1" applyFill="1" applyBorder="1" applyAlignment="1"/>
    <xf numFmtId="3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3" fontId="4" fillId="0" borderId="2" xfId="2" applyNumberFormat="1" applyFont="1" applyBorder="1" applyAlignment="1"/>
    <xf numFmtId="3" fontId="4" fillId="0" borderId="0" xfId="2" applyNumberFormat="1" applyFont="1" applyBorder="1" applyAlignment="1"/>
    <xf numFmtId="9" fontId="7" fillId="0" borderId="0" xfId="3" applyFont="1" applyAlignment="1">
      <alignment vertical="center"/>
    </xf>
    <xf numFmtId="9" fontId="7" fillId="0" borderId="0" xfId="3" applyFont="1"/>
    <xf numFmtId="9" fontId="7" fillId="0" borderId="0" xfId="3" applyFont="1" applyFill="1" applyAlignment="1">
      <alignment vertical="center"/>
    </xf>
    <xf numFmtId="3" fontId="4" fillId="0" borderId="0" xfId="2" applyNumberFormat="1" applyFont="1" applyFill="1" applyAlignment="1"/>
    <xf numFmtId="3" fontId="4" fillId="0" borderId="0" xfId="2" applyNumberFormat="1" applyFont="1" applyAlignment="1"/>
    <xf numFmtId="0" fontId="9" fillId="0" borderId="4" xfId="0" applyFont="1" applyBorder="1" applyAlignment="1">
      <alignment vertical="center"/>
    </xf>
    <xf numFmtId="165" fontId="2" fillId="0" borderId="0" xfId="2" applyNumberFormat="1"/>
    <xf numFmtId="164" fontId="0" fillId="0" borderId="0" xfId="4" applyFont="1" applyFill="1" applyAlignment="1">
      <alignment horizontal="right"/>
    </xf>
    <xf numFmtId="164" fontId="0" fillId="0" borderId="0" xfId="4" applyFont="1" applyAlignment="1">
      <alignment horizontal="right"/>
    </xf>
    <xf numFmtId="165" fontId="4" fillId="0" borderId="3" xfId="2" applyNumberFormat="1" applyFont="1" applyBorder="1" applyAlignment="1">
      <alignment horizontal="right"/>
    </xf>
    <xf numFmtId="164" fontId="2" fillId="0" borderId="2" xfId="4" applyFont="1" applyFill="1" applyBorder="1" applyAlignment="1">
      <alignment horizontal="right"/>
    </xf>
    <xf numFmtId="165" fontId="2" fillId="0" borderId="2" xfId="2" applyNumberFormat="1" applyBorder="1" applyAlignment="1">
      <alignment horizontal="right"/>
    </xf>
    <xf numFmtId="37" fontId="4" fillId="0" borderId="4" xfId="2" applyNumberFormat="1" applyFont="1" applyFill="1" applyBorder="1"/>
    <xf numFmtId="9" fontId="2" fillId="0" borderId="0" xfId="1" applyFont="1"/>
    <xf numFmtId="166" fontId="4" fillId="0" borderId="0" xfId="2" applyNumberFormat="1" applyFont="1"/>
    <xf numFmtId="164" fontId="4" fillId="0" borderId="0" xfId="4" applyFont="1"/>
    <xf numFmtId="170" fontId="2" fillId="0" borderId="0" xfId="4" applyNumberFormat="1" applyFont="1" applyAlignment="1">
      <alignment horizontal="center"/>
    </xf>
    <xf numFmtId="164" fontId="2" fillId="0" borderId="0" xfId="4" applyFont="1"/>
    <xf numFmtId="0" fontId="2" fillId="0" borderId="4" xfId="2" applyFont="1" applyBorder="1" applyAlignment="1"/>
    <xf numFmtId="37" fontId="0" fillId="0" borderId="2" xfId="0" applyNumberFormat="1" applyFill="1" applyBorder="1"/>
    <xf numFmtId="37" fontId="0" fillId="0" borderId="2" xfId="0" applyNumberFormat="1" applyBorder="1"/>
    <xf numFmtId="37" fontId="0" fillId="0" borderId="0" xfId="0" applyNumberFormat="1" applyBorder="1"/>
    <xf numFmtId="167" fontId="2" fillId="0" borderId="0" xfId="0" applyNumberFormat="1" applyFont="1"/>
    <xf numFmtId="9" fontId="0" fillId="0" borderId="0" xfId="0" applyNumberFormat="1" applyProtection="1"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5" applyFont="1" applyAlignment="1">
      <alignment horizontal="left" wrapText="1" readingOrder="1"/>
    </xf>
    <xf numFmtId="0" fontId="9" fillId="0" borderId="0" xfId="5" applyFont="1" applyAlignment="1">
      <alignment horizontal="center" vertical="center" wrapText="1" readingOrder="1"/>
    </xf>
    <xf numFmtId="167" fontId="2" fillId="0" borderId="0" xfId="2" applyNumberFormat="1" applyFont="1" applyAlignment="1">
      <alignment horizontal="center" vertical="center"/>
    </xf>
    <xf numFmtId="167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0" fontId="4" fillId="0" borderId="0" xfId="3" applyNumberFormat="1" applyFont="1" applyBorder="1" applyAlignment="1">
      <alignment horizontal="left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169" fontId="2" fillId="0" borderId="0" xfId="2" applyNumberFormat="1" applyFont="1" applyAlignment="1">
      <alignment horizontal="center" vertical="center"/>
    </xf>
    <xf numFmtId="10" fontId="4" fillId="0" borderId="0" xfId="3" applyNumberFormat="1" applyFont="1" applyBorder="1" applyAlignment="1">
      <alignment horizontal="left" vertical="center"/>
    </xf>
    <xf numFmtId="0" fontId="4" fillId="0" borderId="0" xfId="2" applyFont="1" applyBorder="1" applyAlignment="1"/>
    <xf numFmtId="164" fontId="4" fillId="0" borderId="0" xfId="2" applyNumberFormat="1" applyFont="1" applyBorder="1" applyAlignment="1">
      <alignment horizontal="center" vertical="center" wrapText="1"/>
    </xf>
    <xf numFmtId="164" fontId="4" fillId="0" borderId="0" xfId="4" applyFont="1" applyBorder="1" applyAlignment="1">
      <alignment horizontal="left" vertical="center"/>
    </xf>
    <xf numFmtId="169" fontId="4" fillId="0" borderId="0" xfId="2" applyNumberFormat="1" applyFont="1" applyAlignment="1">
      <alignment horizontal="center" vertical="center"/>
    </xf>
    <xf numFmtId="9" fontId="2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9" fontId="2" fillId="0" borderId="0" xfId="3" applyNumberFormat="1" applyFont="1" applyAlignment="1">
      <alignment horizontal="center" vertical="center"/>
    </xf>
    <xf numFmtId="9" fontId="4" fillId="0" borderId="0" xfId="3" applyNumberFormat="1" applyFont="1" applyAlignment="1">
      <alignment horizontal="center" vertical="center"/>
    </xf>
  </cellXfs>
  <cellStyles count="7">
    <cellStyle name="Comma 2" xfId="4"/>
    <cellStyle name="Comma 3" xfId="6"/>
    <cellStyle name="Normal" xfId="0" builtinId="0"/>
    <cellStyle name="Normal 2" xfId="2"/>
    <cellStyle name="Normal 3" xfId="5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view="pageBreakPreview" zoomScale="90" zoomScaleNormal="100" zoomScaleSheetLayoutView="90" workbookViewId="0">
      <selection activeCell="E12" sqref="E12"/>
    </sheetView>
  </sheetViews>
  <sheetFormatPr defaultRowHeight="12.5" x14ac:dyDescent="0.25"/>
  <cols>
    <col min="1" max="1" width="37.7265625" style="25" customWidth="1"/>
    <col min="2" max="9" width="14" style="25" customWidth="1"/>
    <col min="10" max="13" width="6.54296875" style="25" customWidth="1"/>
    <col min="14" max="14" width="3.453125" style="25" customWidth="1"/>
    <col min="15" max="17" width="8.08984375" style="25" bestFit="1" customWidth="1"/>
    <col min="18" max="19" width="9.453125" style="25" bestFit="1" customWidth="1"/>
    <col min="20" max="20" width="9.26953125" style="25" bestFit="1" customWidth="1"/>
    <col min="21" max="21" width="8.7265625" style="25"/>
    <col min="22" max="25" width="4.54296875" style="25" customWidth="1"/>
    <col min="26" max="16384" width="8.7265625" style="25"/>
  </cols>
  <sheetData>
    <row r="1" spans="1:27" ht="15.5" x14ac:dyDescent="0.35">
      <c r="A1" s="26" t="s">
        <v>61</v>
      </c>
      <c r="B1" s="26"/>
      <c r="C1" s="26"/>
      <c r="D1" s="26"/>
    </row>
    <row r="2" spans="1:27" ht="15.5" x14ac:dyDescent="0.35">
      <c r="A2" s="26" t="s">
        <v>94</v>
      </c>
      <c r="B2" s="83"/>
      <c r="C2" s="83"/>
      <c r="D2" s="83"/>
      <c r="O2"/>
      <c r="P2"/>
      <c r="Q2"/>
      <c r="R2"/>
      <c r="S2"/>
      <c r="T2"/>
      <c r="U2"/>
    </row>
    <row r="3" spans="1:27" ht="15" thickBot="1" x14ac:dyDescent="0.4">
      <c r="A3" s="27" t="s">
        <v>95</v>
      </c>
      <c r="B3" s="84" t="s">
        <v>80</v>
      </c>
      <c r="C3" s="84" t="s">
        <v>81</v>
      </c>
      <c r="D3" s="84" t="s">
        <v>82</v>
      </c>
      <c r="E3" s="28" t="s">
        <v>83</v>
      </c>
      <c r="F3" s="28" t="s">
        <v>84</v>
      </c>
      <c r="G3" s="28" t="s">
        <v>85</v>
      </c>
      <c r="H3" s="28" t="s">
        <v>86</v>
      </c>
      <c r="I3" s="28" t="s">
        <v>87</v>
      </c>
      <c r="J3" s="53"/>
      <c r="K3" s="53"/>
      <c r="L3" s="53"/>
      <c r="M3" s="53"/>
      <c r="O3"/>
      <c r="P3"/>
      <c r="Q3"/>
      <c r="R3"/>
      <c r="S3"/>
      <c r="T3"/>
      <c r="U3"/>
      <c r="V3" s="82"/>
      <c r="W3" s="82"/>
      <c r="X3" s="82"/>
      <c r="Y3" s="82"/>
    </row>
    <row r="4" spans="1:27" ht="14.5" x14ac:dyDescent="0.35">
      <c r="A4" s="25" t="s">
        <v>96</v>
      </c>
      <c r="B4" s="85">
        <v>1072684</v>
      </c>
      <c r="C4" s="85">
        <v>1033726</v>
      </c>
      <c r="D4" s="85">
        <v>1001453</v>
      </c>
      <c r="E4" s="29">
        <v>1081897</v>
      </c>
      <c r="F4" s="29">
        <v>1096376</v>
      </c>
      <c r="G4" s="29">
        <v>1101259</v>
      </c>
      <c r="H4" s="29">
        <v>1187062</v>
      </c>
      <c r="I4" s="29">
        <v>1056291</v>
      </c>
      <c r="J4" s="29"/>
      <c r="K4" s="29"/>
      <c r="L4" s="29"/>
      <c r="M4" s="29"/>
      <c r="O4"/>
      <c r="P4"/>
      <c r="Q4"/>
      <c r="R4"/>
      <c r="S4"/>
      <c r="T4"/>
      <c r="U4"/>
      <c r="V4" s="2"/>
      <c r="W4" s="2"/>
      <c r="X4" s="2"/>
      <c r="Y4" s="2"/>
    </row>
    <row r="5" spans="1:27" ht="14.5" x14ac:dyDescent="0.35">
      <c r="A5" s="25" t="s">
        <v>0</v>
      </c>
      <c r="B5" s="86">
        <v>-315325</v>
      </c>
      <c r="C5" s="86">
        <v>-203739</v>
      </c>
      <c r="D5" s="86">
        <v>-93476</v>
      </c>
      <c r="E5" s="30">
        <v>-86072</v>
      </c>
      <c r="F5" s="30">
        <v>-80607</v>
      </c>
      <c r="G5" s="30">
        <v>-78477</v>
      </c>
      <c r="H5" s="30">
        <v>-94139</v>
      </c>
      <c r="I5" s="30">
        <v>-92522</v>
      </c>
      <c r="J5" s="68"/>
      <c r="K5" s="68"/>
      <c r="L5" s="68"/>
      <c r="M5" s="68"/>
      <c r="O5"/>
      <c r="P5"/>
      <c r="Q5"/>
      <c r="R5"/>
      <c r="S5"/>
      <c r="T5"/>
      <c r="U5"/>
      <c r="V5" s="2"/>
      <c r="W5" s="2"/>
      <c r="X5" s="2"/>
      <c r="Y5" s="2"/>
    </row>
    <row r="6" spans="1:27" ht="14.5" x14ac:dyDescent="0.35">
      <c r="A6" s="31" t="s">
        <v>1</v>
      </c>
      <c r="B6" s="35">
        <f t="shared" ref="B6:C6" si="0">SUM(B4:B5)</f>
        <v>757359</v>
      </c>
      <c r="C6" s="35">
        <f t="shared" si="0"/>
        <v>829987</v>
      </c>
      <c r="D6" s="35">
        <f t="shared" ref="D6:I6" si="1">SUM(D4:D5)</f>
        <v>907977</v>
      </c>
      <c r="E6" s="32">
        <f t="shared" si="1"/>
        <v>995825</v>
      </c>
      <c r="F6" s="32">
        <f t="shared" si="1"/>
        <v>1015769</v>
      </c>
      <c r="G6" s="32">
        <f t="shared" si="1"/>
        <v>1022782</v>
      </c>
      <c r="H6" s="32">
        <f t="shared" si="1"/>
        <v>1092923</v>
      </c>
      <c r="I6" s="32">
        <f t="shared" si="1"/>
        <v>963769</v>
      </c>
      <c r="J6" s="32"/>
      <c r="K6" s="32"/>
      <c r="L6" s="32"/>
      <c r="M6" s="32"/>
      <c r="O6"/>
      <c r="P6"/>
      <c r="Q6"/>
      <c r="R6"/>
      <c r="S6"/>
      <c r="T6"/>
      <c r="U6"/>
      <c r="V6" s="2"/>
      <c r="W6" s="2"/>
      <c r="X6" s="2"/>
      <c r="Y6" s="2"/>
    </row>
    <row r="7" spans="1:27" ht="14.5" x14ac:dyDescent="0.35">
      <c r="A7" s="25" t="s">
        <v>2</v>
      </c>
      <c r="B7" s="86">
        <f>-31462+38305</f>
        <v>6843</v>
      </c>
      <c r="C7" s="86">
        <f>-60638+73623</f>
        <v>12985</v>
      </c>
      <c r="D7" s="86">
        <v>59167</v>
      </c>
      <c r="E7" s="30">
        <v>7419</v>
      </c>
      <c r="F7" s="30">
        <v>-600</v>
      </c>
      <c r="G7" s="30">
        <v>16464</v>
      </c>
      <c r="H7" s="30">
        <v>-37952</v>
      </c>
      <c r="I7" s="30">
        <v>-65631</v>
      </c>
      <c r="J7" s="68"/>
      <c r="K7" s="68"/>
      <c r="L7" s="68"/>
      <c r="M7" s="68"/>
      <c r="O7"/>
      <c r="P7"/>
      <c r="Q7"/>
      <c r="R7"/>
      <c r="S7"/>
      <c r="T7"/>
      <c r="U7"/>
      <c r="V7" s="2"/>
      <c r="W7" s="2"/>
      <c r="X7" s="2"/>
      <c r="Y7" s="2"/>
    </row>
    <row r="8" spans="1:27" ht="14.5" x14ac:dyDescent="0.35">
      <c r="A8" s="31" t="s">
        <v>3</v>
      </c>
      <c r="B8" s="35">
        <f t="shared" ref="B8:C8" si="2">SUM(B6:B7)</f>
        <v>764202</v>
      </c>
      <c r="C8" s="35">
        <f t="shared" si="2"/>
        <v>842972</v>
      </c>
      <c r="D8" s="35">
        <f t="shared" ref="D8:I8" si="3">SUM(D6:D7)</f>
        <v>967144</v>
      </c>
      <c r="E8" s="32">
        <f t="shared" si="3"/>
        <v>1003244</v>
      </c>
      <c r="F8" s="32">
        <f t="shared" si="3"/>
        <v>1015169</v>
      </c>
      <c r="G8" s="32">
        <f t="shared" si="3"/>
        <v>1039246</v>
      </c>
      <c r="H8" s="32">
        <f t="shared" si="3"/>
        <v>1054971</v>
      </c>
      <c r="I8" s="32">
        <f t="shared" si="3"/>
        <v>898138</v>
      </c>
      <c r="J8" s="32"/>
      <c r="K8" s="32"/>
      <c r="L8" s="32"/>
      <c r="M8" s="32"/>
      <c r="O8"/>
      <c r="P8"/>
      <c r="Q8"/>
      <c r="R8"/>
      <c r="S8"/>
      <c r="T8"/>
      <c r="U8"/>
      <c r="V8" s="2"/>
      <c r="W8" s="2"/>
      <c r="X8" s="2"/>
      <c r="Y8" s="2"/>
    </row>
    <row r="9" spans="1:27" ht="14.5" x14ac:dyDescent="0.35">
      <c r="A9" s="31"/>
      <c r="B9" s="85"/>
      <c r="C9" s="85"/>
      <c r="D9" s="85"/>
      <c r="E9" s="32"/>
      <c r="F9" s="32"/>
      <c r="G9" s="32"/>
      <c r="H9" s="32"/>
      <c r="I9" s="32"/>
      <c r="J9" s="32"/>
      <c r="K9" s="32"/>
      <c r="L9" s="32"/>
      <c r="M9" s="32"/>
      <c r="O9"/>
      <c r="P9"/>
      <c r="Q9"/>
      <c r="R9"/>
      <c r="S9"/>
      <c r="T9"/>
      <c r="U9"/>
    </row>
    <row r="10" spans="1:27" ht="14.5" x14ac:dyDescent="0.35">
      <c r="A10" s="25" t="s">
        <v>4</v>
      </c>
      <c r="B10" s="85">
        <v>-540064</v>
      </c>
      <c r="C10" s="85">
        <v>-639872</v>
      </c>
      <c r="D10" s="85">
        <v>-636589</v>
      </c>
      <c r="E10" s="29">
        <v>-1075381</v>
      </c>
      <c r="F10" s="29">
        <v>-874356</v>
      </c>
      <c r="G10" s="29">
        <v>-771990</v>
      </c>
      <c r="H10" s="29">
        <v>-622351</v>
      </c>
      <c r="I10" s="29">
        <v>-610864</v>
      </c>
      <c r="J10" s="29"/>
      <c r="K10" s="29"/>
      <c r="L10" s="29"/>
      <c r="M10" s="29"/>
      <c r="O10"/>
      <c r="P10"/>
      <c r="Q10"/>
      <c r="R10"/>
      <c r="S10"/>
      <c r="T10"/>
      <c r="U10"/>
      <c r="V10" s="2"/>
      <c r="W10" s="2"/>
      <c r="X10" s="2"/>
      <c r="Y10" s="2"/>
    </row>
    <row r="11" spans="1:27" ht="14.5" x14ac:dyDescent="0.35">
      <c r="B11" s="85"/>
      <c r="C11" s="85"/>
      <c r="D11" s="85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/>
      <c r="P11"/>
      <c r="Q11"/>
      <c r="R11"/>
      <c r="S11"/>
      <c r="T11"/>
      <c r="U11"/>
      <c r="V11" s="29"/>
      <c r="W11" s="29"/>
      <c r="X11" s="29"/>
      <c r="Y11" s="29"/>
      <c r="Z11" s="29"/>
    </row>
    <row r="12" spans="1:27" ht="14.5" x14ac:dyDescent="0.35">
      <c r="A12" s="38" t="s">
        <v>5</v>
      </c>
      <c r="B12" s="86">
        <f>-137630+69260</f>
        <v>-68370</v>
      </c>
      <c r="C12" s="86">
        <f>-123820+44218</f>
        <v>-79602</v>
      </c>
      <c r="D12" s="86">
        <v>-102521</v>
      </c>
      <c r="E12" s="30">
        <v>-98487</v>
      </c>
      <c r="F12" s="30">
        <v>-96713</v>
      </c>
      <c r="G12" s="30">
        <v>-104915</v>
      </c>
      <c r="H12" s="30">
        <v>-104925</v>
      </c>
      <c r="I12" s="30">
        <v>-93952</v>
      </c>
      <c r="J12" s="68"/>
      <c r="K12" s="68"/>
      <c r="L12" s="68"/>
      <c r="M12" s="68"/>
      <c r="O12"/>
      <c r="P12"/>
      <c r="Q12"/>
      <c r="R12"/>
      <c r="S12"/>
      <c r="T12"/>
      <c r="U12"/>
      <c r="V12" s="2"/>
      <c r="W12" s="2"/>
      <c r="X12" s="2"/>
      <c r="Y12" s="2"/>
    </row>
    <row r="13" spans="1:27" ht="14.5" x14ac:dyDescent="0.35">
      <c r="A13" s="33" t="s">
        <v>6</v>
      </c>
      <c r="B13" s="35">
        <f t="shared" ref="B13:C13" si="4">SUM(B8:B12)</f>
        <v>155768</v>
      </c>
      <c r="C13" s="35">
        <f t="shared" si="4"/>
        <v>123498</v>
      </c>
      <c r="D13" s="35">
        <f t="shared" ref="D13:I13" si="5">SUM(D8:D12)</f>
        <v>228034</v>
      </c>
      <c r="E13" s="32">
        <f t="shared" si="5"/>
        <v>-170624</v>
      </c>
      <c r="F13" s="32">
        <f t="shared" si="5"/>
        <v>44100</v>
      </c>
      <c r="G13" s="32">
        <f t="shared" si="5"/>
        <v>162341</v>
      </c>
      <c r="H13" s="32">
        <f t="shared" si="5"/>
        <v>327695</v>
      </c>
      <c r="I13" s="32">
        <f t="shared" si="5"/>
        <v>193322</v>
      </c>
      <c r="J13" s="32"/>
      <c r="K13" s="32"/>
      <c r="L13" s="32"/>
      <c r="M13" s="32"/>
      <c r="N13" s="31"/>
      <c r="O13"/>
      <c r="P13"/>
      <c r="Q13"/>
      <c r="R13"/>
      <c r="S13"/>
      <c r="T13"/>
      <c r="U13"/>
      <c r="V13" s="2"/>
      <c r="W13" s="2"/>
      <c r="X13" s="2"/>
      <c r="Y13" s="2"/>
    </row>
    <row r="14" spans="1:27" ht="14.5" x14ac:dyDescent="0.35">
      <c r="A14" s="31"/>
      <c r="B14" s="85"/>
      <c r="C14" s="85"/>
      <c r="D14" s="85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/>
      <c r="P14"/>
      <c r="Q14"/>
      <c r="R14"/>
      <c r="S14"/>
      <c r="T14"/>
      <c r="U14"/>
      <c r="V14" s="32"/>
      <c r="W14" s="32"/>
      <c r="X14" s="32"/>
      <c r="Y14" s="32"/>
      <c r="Z14" s="32"/>
      <c r="AA14" s="32"/>
    </row>
    <row r="15" spans="1:27" ht="14.5" x14ac:dyDescent="0.35">
      <c r="A15" s="25" t="s">
        <v>7</v>
      </c>
      <c r="B15" s="86">
        <v>-157460</v>
      </c>
      <c r="C15" s="86">
        <v>-167644</v>
      </c>
      <c r="D15" s="86">
        <v>-206874</v>
      </c>
      <c r="E15" s="30">
        <v>-229504</v>
      </c>
      <c r="F15" s="30">
        <v>-209571</v>
      </c>
      <c r="G15" s="30">
        <v>-184837</v>
      </c>
      <c r="H15" s="30">
        <v>-168228</v>
      </c>
      <c r="I15" s="30">
        <v>-162374</v>
      </c>
      <c r="J15" s="68"/>
      <c r="K15" s="68"/>
      <c r="L15" s="68"/>
      <c r="M15" s="68"/>
      <c r="O15"/>
      <c r="P15"/>
      <c r="Q15"/>
      <c r="R15"/>
      <c r="S15"/>
      <c r="T15"/>
      <c r="U15"/>
      <c r="V15" s="2"/>
      <c r="W15" s="2"/>
      <c r="X15" s="2"/>
      <c r="Y15" s="2"/>
    </row>
    <row r="16" spans="1:27" ht="14.5" x14ac:dyDescent="0.35">
      <c r="A16" s="34" t="s">
        <v>8</v>
      </c>
      <c r="B16" s="35">
        <f t="shared" ref="B16:C16" si="6">SUM(B13:B15)</f>
        <v>-1692</v>
      </c>
      <c r="C16" s="35">
        <f t="shared" si="6"/>
        <v>-44146</v>
      </c>
      <c r="D16" s="35">
        <f t="shared" ref="D16:I16" si="7">SUM(D13:D15)</f>
        <v>21160</v>
      </c>
      <c r="E16" s="35">
        <f t="shared" si="7"/>
        <v>-400128</v>
      </c>
      <c r="F16" s="35">
        <f t="shared" si="7"/>
        <v>-165471</v>
      </c>
      <c r="G16" s="35">
        <f t="shared" si="7"/>
        <v>-22496</v>
      </c>
      <c r="H16" s="35">
        <f t="shared" si="7"/>
        <v>159467</v>
      </c>
      <c r="I16" s="35">
        <f t="shared" si="7"/>
        <v>30948</v>
      </c>
      <c r="J16" s="35"/>
      <c r="K16" s="35"/>
      <c r="L16" s="35"/>
      <c r="M16" s="35"/>
      <c r="N16" s="31"/>
      <c r="O16"/>
      <c r="P16"/>
      <c r="Q16"/>
      <c r="R16"/>
      <c r="S16"/>
      <c r="T16"/>
      <c r="U16"/>
      <c r="V16" s="2"/>
      <c r="W16" s="2"/>
      <c r="X16" s="2"/>
      <c r="Y16" s="2"/>
    </row>
    <row r="17" spans="1:25" ht="14.5" x14ac:dyDescent="0.35">
      <c r="A17" s="31"/>
      <c r="B17" s="85"/>
      <c r="C17" s="85"/>
      <c r="D17" s="85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/>
      <c r="P17"/>
      <c r="Q17"/>
      <c r="R17"/>
      <c r="S17"/>
      <c r="T17"/>
      <c r="U17"/>
      <c r="V17" s="71"/>
      <c r="W17" s="71"/>
      <c r="X17" s="71"/>
      <c r="Y17" s="71"/>
    </row>
    <row r="18" spans="1:25" s="42" customFormat="1" ht="14.5" x14ac:dyDescent="0.35">
      <c r="A18" s="42" t="s">
        <v>9</v>
      </c>
      <c r="B18" s="85">
        <f>92315+6773+4591</f>
        <v>103679</v>
      </c>
      <c r="C18" s="85">
        <f>90213+14187+10544</f>
        <v>114944</v>
      </c>
      <c r="D18" s="85">
        <v>83843</v>
      </c>
      <c r="E18" s="58">
        <v>80628</v>
      </c>
      <c r="F18" s="58">
        <v>73473</v>
      </c>
      <c r="G18" s="58">
        <v>61628</v>
      </c>
      <c r="H18" s="58">
        <v>53480</v>
      </c>
      <c r="I18" s="58">
        <v>54047</v>
      </c>
      <c r="J18" s="58"/>
      <c r="K18" s="58"/>
      <c r="L18" s="58"/>
      <c r="M18" s="58"/>
      <c r="O18"/>
      <c r="P18"/>
      <c r="Q18"/>
      <c r="R18"/>
      <c r="S18"/>
      <c r="T18"/>
      <c r="U18"/>
      <c r="V18" s="2"/>
      <c r="W18" s="2"/>
      <c r="X18" s="2"/>
      <c r="Y18" s="2"/>
    </row>
    <row r="19" spans="1:25" ht="14.5" x14ac:dyDescent="0.35">
      <c r="A19" s="25" t="s">
        <v>97</v>
      </c>
      <c r="B19" s="85">
        <f>657-2109</f>
        <v>-1452</v>
      </c>
      <c r="C19" s="85">
        <f>358</f>
        <v>358</v>
      </c>
      <c r="D19" s="85">
        <f>27355-64221</f>
        <v>-36866</v>
      </c>
      <c r="E19" s="29">
        <f>38848-27128</f>
        <v>11720</v>
      </c>
      <c r="F19" s="29">
        <v>108341</v>
      </c>
      <c r="G19" s="29">
        <v>4335</v>
      </c>
      <c r="H19" s="29">
        <v>1551</v>
      </c>
      <c r="I19" s="29">
        <v>35285</v>
      </c>
      <c r="J19" s="29"/>
      <c r="K19" s="29"/>
      <c r="L19" s="29"/>
      <c r="M19" s="29"/>
      <c r="O19"/>
      <c r="P19"/>
      <c r="Q19"/>
      <c r="R19"/>
      <c r="S19"/>
      <c r="T19"/>
      <c r="U19"/>
      <c r="V19" s="2"/>
      <c r="W19" s="2"/>
      <c r="X19" s="2"/>
      <c r="Y19" s="2"/>
    </row>
    <row r="20" spans="1:25" customFormat="1" ht="14.5" x14ac:dyDescent="0.35">
      <c r="A20" t="s">
        <v>10</v>
      </c>
      <c r="B20" s="158">
        <v>0</v>
      </c>
      <c r="C20" s="158">
        <v>0</v>
      </c>
      <c r="D20" s="158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-31104</v>
      </c>
      <c r="J20" s="160"/>
      <c r="K20" s="160"/>
      <c r="L20" s="160"/>
      <c r="M20" s="160"/>
      <c r="O20" s="161"/>
      <c r="P20" s="161"/>
      <c r="Q20" s="161"/>
      <c r="R20" s="161"/>
      <c r="S20" s="161"/>
      <c r="T20" s="161"/>
      <c r="U20" s="161"/>
      <c r="V20" s="162"/>
      <c r="W20" s="162"/>
      <c r="X20" s="162"/>
      <c r="Y20" s="162"/>
    </row>
    <row r="21" spans="1:25" ht="14.5" x14ac:dyDescent="0.35">
      <c r="A21" s="34" t="s">
        <v>11</v>
      </c>
      <c r="B21" s="151">
        <f t="shared" ref="B21:I21" si="8">SUM(B16:B20)</f>
        <v>100535</v>
      </c>
      <c r="C21" s="151">
        <f t="shared" si="8"/>
        <v>71156</v>
      </c>
      <c r="D21" s="151">
        <f t="shared" si="8"/>
        <v>68137</v>
      </c>
      <c r="E21" s="151">
        <f t="shared" si="8"/>
        <v>-307780</v>
      </c>
      <c r="F21" s="151">
        <f t="shared" si="8"/>
        <v>16343</v>
      </c>
      <c r="G21" s="151">
        <f t="shared" si="8"/>
        <v>43467</v>
      </c>
      <c r="H21" s="151">
        <f t="shared" si="8"/>
        <v>214498</v>
      </c>
      <c r="I21" s="151">
        <f t="shared" si="8"/>
        <v>89176</v>
      </c>
      <c r="J21" s="35"/>
      <c r="K21" s="35"/>
      <c r="L21" s="35"/>
      <c r="M21" s="35"/>
      <c r="N21" s="31"/>
      <c r="O21"/>
      <c r="P21"/>
      <c r="Q21"/>
      <c r="R21"/>
      <c r="S21"/>
      <c r="T21"/>
      <c r="U21"/>
      <c r="V21" s="2"/>
      <c r="W21" s="2"/>
      <c r="X21" s="2"/>
      <c r="Y21" s="2"/>
    </row>
    <row r="22" spans="1:25" ht="14.5" x14ac:dyDescent="0.35">
      <c r="A22" s="25" t="s">
        <v>12</v>
      </c>
      <c r="B22" s="85">
        <v>-13916</v>
      </c>
      <c r="C22" s="85">
        <v>-12445</v>
      </c>
      <c r="D22" s="85">
        <v>16000</v>
      </c>
      <c r="E22" s="30">
        <v>12561</v>
      </c>
      <c r="F22" s="30">
        <v>-11095</v>
      </c>
      <c r="G22" s="30">
        <v>-12853</v>
      </c>
      <c r="H22" s="30">
        <v>-60812</v>
      </c>
      <c r="I22" s="30">
        <v>-35524</v>
      </c>
      <c r="J22" s="68"/>
      <c r="K22" s="68"/>
      <c r="L22" s="68"/>
      <c r="M22" s="68"/>
      <c r="O22"/>
      <c r="P22"/>
      <c r="Q22"/>
      <c r="R22"/>
      <c r="S22"/>
      <c r="T22"/>
      <c r="U22"/>
      <c r="V22" s="2"/>
      <c r="W22" s="2"/>
      <c r="X22" s="2"/>
      <c r="Y22" s="2"/>
    </row>
    <row r="23" spans="1:25" ht="15" thickBot="1" x14ac:dyDescent="0.4">
      <c r="A23" s="31" t="s">
        <v>13</v>
      </c>
      <c r="B23" s="87">
        <f t="shared" ref="B23:C23" si="9">SUM(B21:B22)</f>
        <v>86619</v>
      </c>
      <c r="C23" s="87">
        <f t="shared" si="9"/>
        <v>58711</v>
      </c>
      <c r="D23" s="87">
        <f t="shared" ref="D23:I23" si="10">SUM(D21:D22)</f>
        <v>84137</v>
      </c>
      <c r="E23" s="36">
        <f t="shared" si="10"/>
        <v>-295219</v>
      </c>
      <c r="F23" s="36">
        <f t="shared" si="10"/>
        <v>5248</v>
      </c>
      <c r="G23" s="36">
        <f t="shared" si="10"/>
        <v>30614</v>
      </c>
      <c r="H23" s="36">
        <f t="shared" si="10"/>
        <v>153686</v>
      </c>
      <c r="I23" s="36">
        <f t="shared" si="10"/>
        <v>53652</v>
      </c>
      <c r="J23" s="81"/>
      <c r="K23" s="81"/>
      <c r="L23" s="81"/>
      <c r="M23" s="81"/>
      <c r="O23"/>
      <c r="P23"/>
      <c r="Q23"/>
      <c r="R23"/>
      <c r="S23"/>
      <c r="T23"/>
      <c r="U23"/>
      <c r="V23" s="3"/>
      <c r="W23" s="3"/>
      <c r="X23" s="3"/>
      <c r="Y23" s="3"/>
    </row>
    <row r="24" spans="1:25" ht="13" thickTop="1" x14ac:dyDescent="0.25">
      <c r="B24" s="68"/>
      <c r="C24" s="68"/>
      <c r="D24" s="68"/>
      <c r="E24" s="29"/>
      <c r="F24" s="29"/>
      <c r="G24" s="29"/>
      <c r="H24" s="29"/>
      <c r="I24" s="29"/>
      <c r="J24" s="29"/>
      <c r="K24" s="29"/>
      <c r="L24" s="29"/>
      <c r="M24" s="29"/>
      <c r="O24" s="98"/>
      <c r="P24" s="98"/>
      <c r="Q24" s="98"/>
      <c r="R24" s="98"/>
      <c r="S24" s="98"/>
      <c r="T24" s="98"/>
      <c r="U24" s="98"/>
    </row>
    <row r="25" spans="1:25" x14ac:dyDescent="0.25">
      <c r="E25" s="29"/>
      <c r="F25" s="29"/>
      <c r="G25" s="29"/>
      <c r="H25" s="29"/>
      <c r="I25" s="29"/>
      <c r="J25" s="29"/>
      <c r="K25" s="29"/>
      <c r="L25" s="29"/>
      <c r="M25" s="29"/>
      <c r="T25" s="98"/>
      <c r="U25" s="98"/>
      <c r="V25" s="98"/>
      <c r="W25" s="98"/>
      <c r="X25" s="98"/>
    </row>
    <row r="26" spans="1:25" x14ac:dyDescent="0.25">
      <c r="E26" s="29"/>
      <c r="F26" s="29"/>
      <c r="G26" s="29"/>
      <c r="H26" s="29"/>
      <c r="I26" s="29"/>
      <c r="J26" s="29"/>
      <c r="K26" s="29"/>
      <c r="L26" s="29"/>
      <c r="M26" s="29"/>
    </row>
    <row r="27" spans="1:25" x14ac:dyDescent="0.25">
      <c r="E27" s="29"/>
      <c r="F27" s="29"/>
      <c r="G27" s="29"/>
      <c r="H27" s="29"/>
      <c r="I27" s="29"/>
      <c r="J27" s="29"/>
      <c r="K27" s="29"/>
      <c r="L27" s="29"/>
      <c r="M27" s="29"/>
    </row>
    <row r="28" spans="1:25" x14ac:dyDescent="0.25">
      <c r="B28" s="25" t="s">
        <v>14</v>
      </c>
      <c r="C28" s="25" t="s">
        <v>14</v>
      </c>
      <c r="D28" s="25" t="s">
        <v>14</v>
      </c>
      <c r="E28" s="29"/>
      <c r="F28" s="29"/>
      <c r="G28" s="29"/>
      <c r="H28" s="29"/>
      <c r="I28" s="29"/>
      <c r="J28" s="29"/>
      <c r="K28" s="29"/>
      <c r="L28" s="29"/>
      <c r="M28" s="29"/>
    </row>
    <row r="29" spans="1:25" x14ac:dyDescent="0.25">
      <c r="E29" s="29"/>
      <c r="F29" s="29"/>
      <c r="G29" s="29"/>
      <c r="H29" s="29"/>
      <c r="I29" s="29"/>
      <c r="J29" s="29"/>
      <c r="K29" s="29"/>
      <c r="L29" s="29"/>
      <c r="M29" s="29"/>
    </row>
    <row r="30" spans="1:25" x14ac:dyDescent="0.25">
      <c r="E30" s="29"/>
      <c r="F30" s="29"/>
      <c r="G30" s="29"/>
      <c r="H30" s="29"/>
      <c r="I30" s="29"/>
      <c r="J30" s="29"/>
      <c r="K30" s="29"/>
      <c r="L30" s="29"/>
      <c r="M30" s="29"/>
    </row>
    <row r="31" spans="1:25" x14ac:dyDescent="0.25">
      <c r="E31" s="29"/>
      <c r="F31" s="29"/>
      <c r="G31" s="29"/>
      <c r="H31" s="29"/>
      <c r="I31" s="29"/>
      <c r="J31" s="29"/>
      <c r="K31" s="29"/>
      <c r="L31" s="29"/>
      <c r="M31" s="29"/>
    </row>
    <row r="32" spans="1:25" ht="13" x14ac:dyDescent="0.3">
      <c r="A32" s="59"/>
      <c r="B32" s="59"/>
      <c r="C32" s="59"/>
      <c r="D32" s="59"/>
      <c r="F32" s="29"/>
      <c r="G32" s="29"/>
      <c r="H32" s="29"/>
      <c r="I32" s="29"/>
      <c r="J32" s="29"/>
      <c r="K32" s="29"/>
      <c r="L32" s="29"/>
      <c r="M32" s="29"/>
    </row>
    <row r="33" spans="1:19" x14ac:dyDescent="0.25">
      <c r="E33" s="29"/>
      <c r="F33" s="29"/>
      <c r="G33" s="29"/>
      <c r="H33" s="29"/>
      <c r="I33" s="29"/>
      <c r="J33" s="29"/>
      <c r="K33" s="29"/>
      <c r="L33" s="29"/>
      <c r="M33" s="29"/>
    </row>
    <row r="34" spans="1:19" ht="13" x14ac:dyDescent="0.3">
      <c r="A34" s="31"/>
      <c r="B34" s="31"/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</row>
    <row r="36" spans="1:19" x14ac:dyDescent="0.25">
      <c r="A36" s="44" t="s">
        <v>98</v>
      </c>
      <c r="E36" s="37"/>
      <c r="F36" s="37"/>
      <c r="G36" s="37"/>
      <c r="H36" s="37"/>
      <c r="I36" s="37"/>
      <c r="J36" s="37"/>
      <c r="K36" s="37"/>
      <c r="L36" s="37"/>
      <c r="M36" s="37"/>
      <c r="R36" s="145"/>
      <c r="S36" s="145"/>
    </row>
    <row r="37" spans="1:19" x14ac:dyDescent="0.25">
      <c r="A37" s="44" t="s">
        <v>99</v>
      </c>
      <c r="B37" s="38"/>
      <c r="C37" s="38"/>
      <c r="D37" s="38"/>
      <c r="E37" s="37"/>
      <c r="F37" s="37"/>
      <c r="G37" s="37"/>
      <c r="H37" s="37"/>
      <c r="I37" s="37"/>
      <c r="J37" s="37"/>
      <c r="K37" s="37"/>
      <c r="L37" s="37"/>
      <c r="M37" s="37"/>
    </row>
    <row r="38" spans="1:19" ht="13" x14ac:dyDescent="0.3">
      <c r="A38" s="44" t="s">
        <v>100</v>
      </c>
    </row>
    <row r="39" spans="1:19" x14ac:dyDescent="0.25">
      <c r="A39" s="44" t="s">
        <v>101</v>
      </c>
    </row>
    <row r="40" spans="1:19" x14ac:dyDescent="0.25">
      <c r="A40" s="124" t="s">
        <v>102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2"/>
  <sheetViews>
    <sheetView view="pageBreakPreview" topLeftCell="A2" zoomScale="70" zoomScaleNormal="100" zoomScaleSheetLayoutView="70" workbookViewId="0">
      <selection activeCell="A28" sqref="A28"/>
    </sheetView>
  </sheetViews>
  <sheetFormatPr defaultRowHeight="14.5" x14ac:dyDescent="0.35"/>
  <cols>
    <col min="1" max="1" width="35.453125" style="25" customWidth="1"/>
    <col min="2" max="13" width="12.7265625" style="25" customWidth="1"/>
    <col min="14" max="17" width="12.7265625" customWidth="1"/>
    <col min="18" max="18" width="5" style="25" customWidth="1"/>
    <col min="19" max="25" width="7.7265625" style="25" customWidth="1"/>
    <col min="26" max="16384" width="8.7265625" style="25"/>
  </cols>
  <sheetData>
    <row r="1" spans="1:25" ht="15.5" x14ac:dyDescent="0.35">
      <c r="A1" s="26" t="s">
        <v>61</v>
      </c>
      <c r="B1" s="26"/>
      <c r="C1" s="26"/>
      <c r="D1" s="26"/>
      <c r="E1" s="26"/>
      <c r="J1" s="26"/>
      <c r="K1" s="26"/>
      <c r="R1"/>
      <c r="S1"/>
      <c r="T1"/>
      <c r="U1"/>
      <c r="V1"/>
      <c r="W1"/>
      <c r="X1"/>
      <c r="Y1"/>
    </row>
    <row r="2" spans="1:25" ht="15.5" x14ac:dyDescent="0.35">
      <c r="A2" s="26" t="s">
        <v>15</v>
      </c>
      <c r="B2" s="26"/>
      <c r="C2" s="26"/>
      <c r="D2" s="26"/>
      <c r="E2" s="26"/>
      <c r="J2" s="26"/>
      <c r="K2" s="26"/>
      <c r="R2"/>
      <c r="S2"/>
      <c r="T2"/>
      <c r="U2"/>
      <c r="V2"/>
      <c r="W2"/>
      <c r="X2"/>
      <c r="Y2"/>
    </row>
    <row r="3" spans="1:25" ht="15" thickBot="1" x14ac:dyDescent="0.4">
      <c r="A3" s="27" t="s">
        <v>95</v>
      </c>
      <c r="B3" s="28" t="s">
        <v>80</v>
      </c>
      <c r="C3" s="28" t="s">
        <v>81</v>
      </c>
      <c r="D3" s="28" t="s">
        <v>82</v>
      </c>
      <c r="E3" s="28" t="s">
        <v>83</v>
      </c>
      <c r="F3" s="28" t="s">
        <v>84</v>
      </c>
      <c r="G3" s="28" t="s">
        <v>85</v>
      </c>
      <c r="H3" s="28" t="s">
        <v>86</v>
      </c>
      <c r="I3" s="28" t="s">
        <v>87</v>
      </c>
      <c r="J3" s="28" t="s">
        <v>103</v>
      </c>
      <c r="K3" s="28" t="s">
        <v>104</v>
      </c>
      <c r="L3" s="28" t="s">
        <v>105</v>
      </c>
      <c r="M3" s="28" t="s">
        <v>106</v>
      </c>
      <c r="R3"/>
      <c r="S3"/>
      <c r="T3"/>
      <c r="U3"/>
      <c r="V3"/>
      <c r="W3"/>
      <c r="X3"/>
      <c r="Y3"/>
    </row>
    <row r="4" spans="1:25" s="31" customFormat="1" x14ac:dyDescent="0.35">
      <c r="A4" s="31" t="s">
        <v>16</v>
      </c>
      <c r="B4" s="34"/>
      <c r="C4" s="34"/>
      <c r="D4" s="34"/>
      <c r="E4" s="34"/>
      <c r="J4" s="34"/>
      <c r="K4" s="34"/>
      <c r="N4"/>
      <c r="O4"/>
      <c r="P4"/>
      <c r="Q4"/>
      <c r="R4"/>
      <c r="S4"/>
      <c r="T4"/>
      <c r="U4"/>
      <c r="V4"/>
      <c r="W4"/>
      <c r="X4"/>
      <c r="Y4"/>
    </row>
    <row r="5" spans="1:25" x14ac:dyDescent="0.35">
      <c r="B5" s="42"/>
      <c r="C5" s="42"/>
      <c r="D5" s="42"/>
      <c r="E5" s="42"/>
      <c r="F5" s="145"/>
      <c r="H5" s="145"/>
      <c r="J5" s="42"/>
      <c r="K5" s="42"/>
      <c r="L5" s="145"/>
      <c r="R5"/>
      <c r="S5"/>
      <c r="T5"/>
      <c r="U5"/>
      <c r="V5"/>
      <c r="W5"/>
      <c r="X5"/>
      <c r="Y5"/>
    </row>
    <row r="6" spans="1:25" x14ac:dyDescent="0.35">
      <c r="A6" s="38" t="s">
        <v>17</v>
      </c>
      <c r="B6" s="114">
        <v>228828</v>
      </c>
      <c r="C6" s="114">
        <v>200666</v>
      </c>
      <c r="D6" s="114">
        <f>181330+31166</f>
        <v>212496</v>
      </c>
      <c r="E6" s="114">
        <f>200056+31585</f>
        <v>231641</v>
      </c>
      <c r="F6" s="4">
        <v>253600</v>
      </c>
      <c r="G6" s="4">
        <v>258346</v>
      </c>
      <c r="H6" s="4">
        <v>253921</v>
      </c>
      <c r="I6" s="4">
        <v>241394</v>
      </c>
      <c r="J6" s="114">
        <f>181330+31166</f>
        <v>212496</v>
      </c>
      <c r="K6" s="114">
        <f>200056+31585</f>
        <v>231641</v>
      </c>
      <c r="L6" s="4">
        <v>241554.5</v>
      </c>
      <c r="M6" s="4">
        <v>237450.2</v>
      </c>
      <c r="R6"/>
      <c r="S6"/>
      <c r="T6"/>
      <c r="U6"/>
      <c r="V6"/>
      <c r="W6"/>
      <c r="X6"/>
      <c r="Y6"/>
    </row>
    <row r="7" spans="1:25" x14ac:dyDescent="0.35">
      <c r="A7" s="25" t="s">
        <v>18</v>
      </c>
      <c r="B7" s="114">
        <f>1634873+7713</f>
        <v>1642586</v>
      </c>
      <c r="C7" s="114">
        <f>1696799+7500</f>
        <v>1704299</v>
      </c>
      <c r="D7" s="114">
        <v>1854414</v>
      </c>
      <c r="E7" s="114">
        <v>1616224</v>
      </c>
      <c r="F7" s="4">
        <f>1196562+489438</f>
        <v>1686000</v>
      </c>
      <c r="G7" s="4">
        <f>1099724+319231</f>
        <v>1418955</v>
      </c>
      <c r="H7" s="4">
        <v>1539600</v>
      </c>
      <c r="I7" s="4">
        <v>1281564</v>
      </c>
      <c r="J7" s="114">
        <v>1378034</v>
      </c>
      <c r="K7" s="114">
        <v>1139844</v>
      </c>
      <c r="L7" s="4">
        <v>1453083</v>
      </c>
      <c r="M7" s="4">
        <v>1522571.2</v>
      </c>
      <c r="R7"/>
      <c r="S7"/>
      <c r="T7"/>
      <c r="U7"/>
      <c r="V7"/>
      <c r="W7"/>
      <c r="X7"/>
      <c r="Y7"/>
    </row>
    <row r="8" spans="1:25" x14ac:dyDescent="0.35">
      <c r="A8" s="38" t="s">
        <v>107</v>
      </c>
      <c r="B8" s="146">
        <v>0</v>
      </c>
      <c r="C8" s="146">
        <v>0</v>
      </c>
      <c r="D8" s="114">
        <v>11348</v>
      </c>
      <c r="E8" s="114">
        <v>13469</v>
      </c>
      <c r="F8" s="4">
        <v>17625</v>
      </c>
      <c r="G8" s="4">
        <v>20039</v>
      </c>
      <c r="H8" s="4">
        <v>22418</v>
      </c>
      <c r="I8" s="4">
        <v>19525</v>
      </c>
      <c r="J8" s="114">
        <v>15590</v>
      </c>
      <c r="K8" s="114">
        <v>17711</v>
      </c>
      <c r="L8" s="4">
        <v>21921.5</v>
      </c>
      <c r="M8" s="4">
        <v>22729.4</v>
      </c>
      <c r="R8"/>
      <c r="S8"/>
      <c r="T8"/>
      <c r="U8"/>
      <c r="V8"/>
      <c r="W8"/>
      <c r="X8"/>
      <c r="Y8"/>
    </row>
    <row r="9" spans="1:25" x14ac:dyDescent="0.35">
      <c r="A9" s="38" t="s">
        <v>19</v>
      </c>
      <c r="B9" s="114">
        <v>534715</v>
      </c>
      <c r="C9" s="114">
        <v>349402</v>
      </c>
      <c r="D9" s="146">
        <v>0</v>
      </c>
      <c r="E9" s="146">
        <v>0</v>
      </c>
      <c r="F9" s="147">
        <v>0</v>
      </c>
      <c r="G9" s="147">
        <v>0</v>
      </c>
      <c r="H9" s="147">
        <v>0</v>
      </c>
      <c r="I9" s="147">
        <v>0</v>
      </c>
      <c r="J9" s="114">
        <v>15590</v>
      </c>
      <c r="K9" s="114">
        <v>17711</v>
      </c>
      <c r="L9" s="4">
        <v>21921.5</v>
      </c>
      <c r="M9" s="4">
        <v>22729.4</v>
      </c>
      <c r="R9"/>
      <c r="S9"/>
      <c r="T9"/>
      <c r="U9"/>
      <c r="V9"/>
      <c r="W9"/>
      <c r="X9"/>
      <c r="Y9"/>
    </row>
    <row r="10" spans="1:25" x14ac:dyDescent="0.35">
      <c r="A10" s="25" t="s">
        <v>20</v>
      </c>
      <c r="B10" s="114">
        <f>46124+87902</f>
        <v>134026</v>
      </c>
      <c r="C10" s="114">
        <f>42250+34300</f>
        <v>76550</v>
      </c>
      <c r="D10" s="114">
        <v>68801</v>
      </c>
      <c r="E10" s="114">
        <v>85797</v>
      </c>
      <c r="F10" s="4">
        <v>84407</v>
      </c>
      <c r="G10" s="4">
        <v>97445</v>
      </c>
      <c r="H10" s="4">
        <v>58974</v>
      </c>
      <c r="I10" s="4">
        <v>79515</v>
      </c>
      <c r="J10" s="114">
        <v>102793</v>
      </c>
      <c r="K10" s="114">
        <v>119789</v>
      </c>
      <c r="L10" s="4">
        <v>66798.5</v>
      </c>
      <c r="M10" s="4">
        <v>61483.8</v>
      </c>
      <c r="R10"/>
      <c r="S10"/>
      <c r="T10"/>
      <c r="U10"/>
      <c r="V10"/>
      <c r="W10"/>
      <c r="X10"/>
      <c r="Y10"/>
    </row>
    <row r="11" spans="1:25" x14ac:dyDescent="0.35">
      <c r="A11" s="38" t="s">
        <v>21</v>
      </c>
      <c r="B11" s="114">
        <v>25291</v>
      </c>
      <c r="C11" s="114">
        <v>36066</v>
      </c>
      <c r="D11" s="146">
        <v>0</v>
      </c>
      <c r="E11" s="146">
        <v>0</v>
      </c>
      <c r="F11" s="147">
        <v>0</v>
      </c>
      <c r="G11" s="147">
        <v>0</v>
      </c>
      <c r="H11" s="147">
        <v>0</v>
      </c>
      <c r="I11" s="147">
        <v>0</v>
      </c>
      <c r="J11" s="114">
        <v>15590</v>
      </c>
      <c r="K11" s="114">
        <v>17711</v>
      </c>
      <c r="L11" s="4">
        <v>21921.5</v>
      </c>
      <c r="M11" s="4">
        <v>22729.4</v>
      </c>
      <c r="R11"/>
      <c r="S11"/>
      <c r="T11"/>
      <c r="U11"/>
      <c r="V11"/>
      <c r="W11"/>
      <c r="X11"/>
      <c r="Y11"/>
    </row>
    <row r="12" spans="1:25" x14ac:dyDescent="0.35">
      <c r="A12" s="25" t="s">
        <v>22</v>
      </c>
      <c r="B12" s="114">
        <f>1397+21374</f>
        <v>22771</v>
      </c>
      <c r="C12" s="114">
        <f>30613</f>
        <v>30613</v>
      </c>
      <c r="D12" s="114">
        <v>31026</v>
      </c>
      <c r="E12" s="114">
        <v>33986</v>
      </c>
      <c r="F12" s="4">
        <v>31889</v>
      </c>
      <c r="G12" s="4">
        <v>38637</v>
      </c>
      <c r="H12" s="147">
        <v>0</v>
      </c>
      <c r="I12" s="4">
        <v>10136</v>
      </c>
      <c r="J12" s="114">
        <v>36946</v>
      </c>
      <c r="K12" s="114">
        <v>39906</v>
      </c>
      <c r="L12" s="4">
        <v>-5808.5</v>
      </c>
      <c r="M12" s="4">
        <v>-16198.1</v>
      </c>
      <c r="R12"/>
      <c r="S12"/>
      <c r="T12"/>
      <c r="U12"/>
      <c r="V12"/>
      <c r="W12"/>
      <c r="X12"/>
      <c r="Y12"/>
    </row>
    <row r="13" spans="1:25" x14ac:dyDescent="0.35">
      <c r="A13" s="25" t="s">
        <v>23</v>
      </c>
      <c r="B13" s="114">
        <v>116586</v>
      </c>
      <c r="C13" s="114">
        <v>125982</v>
      </c>
      <c r="D13" s="114">
        <v>25982</v>
      </c>
      <c r="E13" s="114">
        <v>34607</v>
      </c>
      <c r="F13" s="4">
        <v>37493</v>
      </c>
      <c r="G13" s="4">
        <v>41547</v>
      </c>
      <c r="H13" s="4">
        <v>36472</v>
      </c>
      <c r="I13" s="4">
        <v>34336</v>
      </c>
      <c r="J13" s="114">
        <v>43232</v>
      </c>
      <c r="K13" s="114">
        <v>51857</v>
      </c>
      <c r="L13" s="4">
        <f>489438+37493</f>
        <v>526931</v>
      </c>
      <c r="M13" s="4">
        <v>-182580</v>
      </c>
      <c r="R13"/>
      <c r="S13"/>
      <c r="T13"/>
      <c r="U13"/>
      <c r="V13"/>
      <c r="W13"/>
      <c r="X13"/>
      <c r="Y13"/>
    </row>
    <row r="14" spans="1:25" s="31" customFormat="1" ht="15" thickBot="1" x14ac:dyDescent="0.4">
      <c r="A14" s="50" t="s">
        <v>24</v>
      </c>
      <c r="B14" s="5">
        <f t="shared" ref="B14:C14" si="0">SUM(B6:B13)</f>
        <v>2704803</v>
      </c>
      <c r="C14" s="5">
        <f t="shared" si="0"/>
        <v>2523578</v>
      </c>
      <c r="D14" s="5">
        <f t="shared" ref="D14:M14" si="1">SUM(D6:D13)</f>
        <v>2204067</v>
      </c>
      <c r="E14" s="5">
        <f t="shared" si="1"/>
        <v>2015724</v>
      </c>
      <c r="F14" s="148">
        <f t="shared" si="1"/>
        <v>2111014</v>
      </c>
      <c r="G14" s="148">
        <f t="shared" si="1"/>
        <v>1874969</v>
      </c>
      <c r="H14" s="148">
        <f t="shared" si="1"/>
        <v>1911385</v>
      </c>
      <c r="I14" s="148">
        <f t="shared" si="1"/>
        <v>1666470</v>
      </c>
      <c r="J14" s="5">
        <f t="shared" si="1"/>
        <v>1820271</v>
      </c>
      <c r="K14" s="5">
        <f t="shared" si="1"/>
        <v>1636170</v>
      </c>
      <c r="L14" s="148">
        <f t="shared" si="1"/>
        <v>2348323</v>
      </c>
      <c r="M14" s="148">
        <f t="shared" si="1"/>
        <v>1690915.2999999996</v>
      </c>
      <c r="N14"/>
      <c r="O14"/>
      <c r="P14"/>
      <c r="Q14"/>
      <c r="R14"/>
      <c r="S14"/>
      <c r="T14"/>
      <c r="U14"/>
      <c r="V14"/>
      <c r="W14"/>
      <c r="X14"/>
      <c r="Y14"/>
    </row>
    <row r="15" spans="1:25" s="31" customFormat="1" ht="15" thickTop="1" x14ac:dyDescent="0.35">
      <c r="A15" s="51"/>
      <c r="B15" s="114"/>
      <c r="C15" s="114"/>
      <c r="D15" s="114"/>
      <c r="E15" s="115"/>
      <c r="F15" s="6"/>
      <c r="G15" s="6"/>
      <c r="H15" s="6"/>
      <c r="I15" s="6"/>
      <c r="J15" s="114"/>
      <c r="K15" s="115"/>
      <c r="L15" s="6"/>
      <c r="M15" s="6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35">
      <c r="A16" s="31" t="s">
        <v>25</v>
      </c>
      <c r="B16" s="116"/>
      <c r="C16" s="116"/>
      <c r="D16" s="116"/>
      <c r="E16" s="117"/>
      <c r="F16" s="4"/>
      <c r="G16" s="4"/>
      <c r="H16" s="4"/>
      <c r="I16" s="4"/>
      <c r="J16" s="116"/>
      <c r="K16" s="117"/>
      <c r="L16" s="4"/>
      <c r="M16" s="4"/>
      <c r="R16"/>
      <c r="S16"/>
      <c r="T16"/>
      <c r="U16"/>
      <c r="V16"/>
      <c r="W16"/>
      <c r="X16"/>
      <c r="Y16"/>
    </row>
    <row r="17" spans="1:28" x14ac:dyDescent="0.35">
      <c r="A17" s="25" t="s">
        <v>26</v>
      </c>
      <c r="B17" s="114">
        <v>1665034</v>
      </c>
      <c r="C17" s="114">
        <v>1639779</v>
      </c>
      <c r="D17" s="114">
        <f>1175989+381990</f>
        <v>1557979</v>
      </c>
      <c r="E17" s="114">
        <f>1429381+441157</f>
        <v>1870538</v>
      </c>
      <c r="F17" s="4">
        <f>1211752+448576</f>
        <v>1660328</v>
      </c>
      <c r="G17" s="4">
        <f>972968+447976</f>
        <v>1420944</v>
      </c>
      <c r="H17" s="4">
        <f>870373+464440</f>
        <v>1334813</v>
      </c>
      <c r="I17" s="4">
        <f>749592+426488</f>
        <v>1176080</v>
      </c>
      <c r="J17" s="114">
        <f>1682773+500324</f>
        <v>2183097</v>
      </c>
      <c r="K17" s="114">
        <f>1936165+559491</f>
        <v>2495656</v>
      </c>
      <c r="L17" s="4">
        <f>578902.5+434420</f>
        <v>1013322.5</v>
      </c>
      <c r="M17" s="4">
        <f>429995+429440</f>
        <v>859435</v>
      </c>
      <c r="R17"/>
      <c r="S17"/>
      <c r="T17"/>
      <c r="U17"/>
      <c r="V17"/>
      <c r="W17"/>
      <c r="X17"/>
      <c r="Y17"/>
    </row>
    <row r="18" spans="1:28" x14ac:dyDescent="0.35">
      <c r="A18" s="38" t="s">
        <v>27</v>
      </c>
      <c r="B18" s="114">
        <v>90630</v>
      </c>
      <c r="C18" s="114">
        <v>75322</v>
      </c>
      <c r="D18" s="146">
        <v>0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14">
        <v>15590</v>
      </c>
      <c r="K18" s="114">
        <v>17711</v>
      </c>
      <c r="L18" s="4">
        <v>21921.5</v>
      </c>
      <c r="M18" s="4">
        <v>22729.4</v>
      </c>
      <c r="R18"/>
      <c r="S18"/>
      <c r="T18"/>
      <c r="U18"/>
      <c r="V18"/>
      <c r="W18"/>
      <c r="X18"/>
      <c r="Y18"/>
    </row>
    <row r="19" spans="1:28" x14ac:dyDescent="0.35">
      <c r="A19" s="25" t="s">
        <v>28</v>
      </c>
      <c r="B19" s="114">
        <f>79145+66473</f>
        <v>145618</v>
      </c>
      <c r="C19" s="114">
        <f>24799+65910</f>
        <v>90709</v>
      </c>
      <c r="D19" s="114">
        <v>86982</v>
      </c>
      <c r="E19" s="114">
        <v>57633</v>
      </c>
      <c r="F19" s="4">
        <v>62647</v>
      </c>
      <c r="G19" s="4">
        <v>50158</v>
      </c>
      <c r="H19" s="4">
        <v>56088</v>
      </c>
      <c r="I19" s="4">
        <v>63857</v>
      </c>
      <c r="J19" s="114">
        <v>28284</v>
      </c>
      <c r="K19" s="114">
        <v>-1065</v>
      </c>
      <c r="L19" s="4">
        <v>60577.5</v>
      </c>
      <c r="M19" s="4">
        <v>61533.5</v>
      </c>
      <c r="R19"/>
      <c r="S19"/>
      <c r="T19"/>
      <c r="U19"/>
      <c r="V19"/>
      <c r="W19"/>
      <c r="X19"/>
      <c r="Y19"/>
    </row>
    <row r="20" spans="1:28" x14ac:dyDescent="0.35">
      <c r="A20" s="25" t="s">
        <v>29</v>
      </c>
      <c r="B20" s="114">
        <v>24854</v>
      </c>
      <c r="C20" s="114">
        <v>23300</v>
      </c>
      <c r="D20" s="114">
        <v>19421</v>
      </c>
      <c r="E20" s="114">
        <v>15461</v>
      </c>
      <c r="F20" s="4">
        <v>13774</v>
      </c>
      <c r="G20" s="4">
        <v>11881</v>
      </c>
      <c r="H20" s="4">
        <v>9938</v>
      </c>
      <c r="I20" s="4">
        <v>8040</v>
      </c>
      <c r="J20" s="114">
        <v>11501</v>
      </c>
      <c r="K20" s="114">
        <v>7541</v>
      </c>
      <c r="L20" s="4">
        <v>6122</v>
      </c>
      <c r="M20" s="4">
        <v>4207.5</v>
      </c>
      <c r="R20"/>
      <c r="S20"/>
      <c r="T20"/>
      <c r="U20"/>
      <c r="V20"/>
      <c r="W20"/>
      <c r="X20"/>
      <c r="Y20"/>
    </row>
    <row r="21" spans="1:28" x14ac:dyDescent="0.35">
      <c r="A21" s="45" t="s">
        <v>30</v>
      </c>
      <c r="B21" s="7">
        <v>0</v>
      </c>
      <c r="C21" s="118">
        <v>5928</v>
      </c>
      <c r="D21" s="7">
        <v>0</v>
      </c>
      <c r="E21" s="149" t="s">
        <v>31</v>
      </c>
      <c r="F21" s="150">
        <v>6954</v>
      </c>
      <c r="G21" s="150">
        <v>9923</v>
      </c>
      <c r="H21" s="150">
        <v>6079</v>
      </c>
      <c r="I21" s="150">
        <v>5730</v>
      </c>
      <c r="J21" s="118">
        <v>1</v>
      </c>
      <c r="K21" s="119" t="s">
        <v>31</v>
      </c>
      <c r="L21" s="150">
        <v>5292.5</v>
      </c>
      <c r="M21" s="150">
        <v>4540.8999999999996</v>
      </c>
      <c r="R21"/>
      <c r="S21"/>
      <c r="T21"/>
      <c r="U21"/>
      <c r="V21"/>
      <c r="W21"/>
      <c r="X21"/>
      <c r="Y21"/>
    </row>
    <row r="22" spans="1:28" s="31" customFormat="1" x14ac:dyDescent="0.35">
      <c r="A22" s="31" t="s">
        <v>32</v>
      </c>
      <c r="B22" s="117">
        <f t="shared" ref="B22:M22" si="2">SUM(B17:B21)</f>
        <v>1926136</v>
      </c>
      <c r="C22" s="117">
        <f t="shared" si="2"/>
        <v>1835038</v>
      </c>
      <c r="D22" s="117">
        <f t="shared" si="2"/>
        <v>1664382</v>
      </c>
      <c r="E22" s="117">
        <f t="shared" si="2"/>
        <v>1943632</v>
      </c>
      <c r="F22" s="74">
        <f t="shared" si="2"/>
        <v>1743703</v>
      </c>
      <c r="G22" s="74">
        <f t="shared" si="2"/>
        <v>1492906</v>
      </c>
      <c r="H22" s="74">
        <f t="shared" si="2"/>
        <v>1406918</v>
      </c>
      <c r="I22" s="74">
        <f t="shared" si="2"/>
        <v>1253707</v>
      </c>
      <c r="J22" s="117">
        <f t="shared" si="2"/>
        <v>2238473</v>
      </c>
      <c r="K22" s="117">
        <f t="shared" si="2"/>
        <v>2519843</v>
      </c>
      <c r="L22" s="74">
        <f t="shared" si="2"/>
        <v>1107236</v>
      </c>
      <c r="M22" s="74">
        <f t="shared" si="2"/>
        <v>952446.3</v>
      </c>
      <c r="N22"/>
      <c r="O22"/>
      <c r="P22"/>
      <c r="Q22"/>
      <c r="R22"/>
      <c r="S22"/>
      <c r="T22"/>
      <c r="U22"/>
      <c r="V22"/>
      <c r="W22"/>
      <c r="X22"/>
      <c r="Y22"/>
    </row>
    <row r="23" spans="1:28" x14ac:dyDescent="0.35">
      <c r="B23" s="114"/>
      <c r="C23" s="114"/>
      <c r="D23" s="114"/>
      <c r="E23" s="114"/>
      <c r="F23" s="4"/>
      <c r="G23" s="4"/>
      <c r="H23" s="4"/>
      <c r="I23" s="4"/>
      <c r="J23" s="114"/>
      <c r="K23" s="114"/>
      <c r="L23" s="4"/>
      <c r="M23" s="4"/>
      <c r="R23"/>
      <c r="S23"/>
      <c r="T23"/>
      <c r="U23"/>
      <c r="V23"/>
      <c r="W23"/>
      <c r="X23"/>
      <c r="Y23"/>
    </row>
    <row r="24" spans="1:28" x14ac:dyDescent="0.35">
      <c r="A24" s="31" t="s">
        <v>33</v>
      </c>
      <c r="B24" s="114"/>
      <c r="C24" s="114"/>
      <c r="D24" s="114"/>
      <c r="E24" s="117"/>
      <c r="F24" s="4"/>
      <c r="G24" s="4"/>
      <c r="H24" s="4"/>
      <c r="I24" s="4"/>
      <c r="J24" s="114"/>
      <c r="K24" s="117"/>
      <c r="L24" s="4"/>
      <c r="M24" s="4"/>
      <c r="R24"/>
      <c r="S24"/>
      <c r="T24"/>
      <c r="U24"/>
      <c r="V24"/>
      <c r="W24"/>
      <c r="X24"/>
      <c r="Y24"/>
    </row>
    <row r="25" spans="1:28" x14ac:dyDescent="0.35">
      <c r="A25" s="25" t="s">
        <v>108</v>
      </c>
      <c r="B25" s="114">
        <v>600000</v>
      </c>
      <c r="C25" s="114">
        <v>600000</v>
      </c>
      <c r="D25" s="114">
        <v>600000</v>
      </c>
      <c r="E25" s="114">
        <v>200000</v>
      </c>
      <c r="F25" s="4">
        <v>200000</v>
      </c>
      <c r="G25" s="4">
        <v>200000</v>
      </c>
      <c r="H25" s="4">
        <v>200000</v>
      </c>
      <c r="I25" s="4">
        <v>200000</v>
      </c>
      <c r="J25" s="114">
        <v>-200000</v>
      </c>
      <c r="K25" s="114">
        <v>-600000</v>
      </c>
      <c r="L25" s="4">
        <v>200000</v>
      </c>
      <c r="M25" s="4">
        <v>200000</v>
      </c>
      <c r="R25"/>
      <c r="S25"/>
      <c r="T25"/>
      <c r="U25"/>
      <c r="V25"/>
      <c r="W25"/>
      <c r="X25"/>
      <c r="Y25"/>
    </row>
    <row r="26" spans="1:28" x14ac:dyDescent="0.35">
      <c r="A26" s="38" t="s">
        <v>34</v>
      </c>
      <c r="B26" s="120">
        <f>140544+38123</f>
        <v>178667</v>
      </c>
      <c r="C26" s="120">
        <f>75705+12835</f>
        <v>88540</v>
      </c>
      <c r="D26" s="120">
        <v>-60315</v>
      </c>
      <c r="E26" s="120">
        <v>-127908</v>
      </c>
      <c r="F26" s="150">
        <v>167311</v>
      </c>
      <c r="G26" s="150">
        <v>182063</v>
      </c>
      <c r="H26" s="150">
        <v>291449</v>
      </c>
      <c r="I26" s="150">
        <v>212763</v>
      </c>
      <c r="J26" s="120">
        <v>-195501</v>
      </c>
      <c r="K26" s="120">
        <v>-263094</v>
      </c>
      <c r="L26" s="150">
        <v>274832</v>
      </c>
      <c r="M26" s="150">
        <v>299406.2</v>
      </c>
      <c r="R26"/>
      <c r="S26"/>
      <c r="T26"/>
      <c r="U26"/>
      <c r="V26"/>
      <c r="W26"/>
      <c r="X26"/>
      <c r="Y26"/>
    </row>
    <row r="27" spans="1:28" x14ac:dyDescent="0.35">
      <c r="A27" s="31" t="s">
        <v>124</v>
      </c>
      <c r="B27" s="117">
        <f t="shared" ref="B27:C27" si="3">SUM(B25:B26)</f>
        <v>778667</v>
      </c>
      <c r="C27" s="117">
        <f t="shared" si="3"/>
        <v>688540</v>
      </c>
      <c r="D27" s="117">
        <f t="shared" ref="D27:I27" si="4">SUM(D25:D26)</f>
        <v>539685</v>
      </c>
      <c r="E27" s="117">
        <f t="shared" si="4"/>
        <v>72092</v>
      </c>
      <c r="F27" s="74">
        <f t="shared" si="4"/>
        <v>367311</v>
      </c>
      <c r="G27" s="74">
        <f t="shared" si="4"/>
        <v>382063</v>
      </c>
      <c r="H27" s="74">
        <f t="shared" si="4"/>
        <v>491449</v>
      </c>
      <c r="I27" s="74">
        <f t="shared" si="4"/>
        <v>412763</v>
      </c>
      <c r="J27" s="117">
        <f>SUM(J25:J26)</f>
        <v>-395501</v>
      </c>
      <c r="K27" s="117">
        <f>SUM(K25:K26)</f>
        <v>-863094</v>
      </c>
      <c r="L27" s="74">
        <f>SUM(L25:L26)</f>
        <v>474832</v>
      </c>
      <c r="M27" s="74">
        <f>SUM(M25:M26)</f>
        <v>499406.2</v>
      </c>
      <c r="R27"/>
      <c r="S27"/>
      <c r="T27"/>
      <c r="U27"/>
      <c r="V27"/>
      <c r="W27"/>
      <c r="X27"/>
      <c r="Y27"/>
    </row>
    <row r="28" spans="1:28" x14ac:dyDescent="0.35">
      <c r="B28" s="114"/>
      <c r="C28" s="114"/>
      <c r="D28" s="114"/>
      <c r="E28" s="114"/>
      <c r="F28" s="4"/>
      <c r="G28" s="4"/>
      <c r="H28" s="4"/>
      <c r="I28" s="4"/>
      <c r="J28" s="114"/>
      <c r="K28" s="114"/>
      <c r="L28" s="4"/>
      <c r="M28" s="4"/>
      <c r="R28"/>
      <c r="S28"/>
      <c r="T28"/>
      <c r="U28"/>
      <c r="V28"/>
      <c r="W28"/>
      <c r="X28"/>
      <c r="Y28"/>
    </row>
    <row r="29" spans="1:28" s="31" customFormat="1" ht="15" thickBot="1" x14ac:dyDescent="0.4">
      <c r="A29" s="50" t="s">
        <v>35</v>
      </c>
      <c r="B29" s="121">
        <f t="shared" ref="B29:M29" si="5">SUM(B22,B27)</f>
        <v>2704803</v>
      </c>
      <c r="C29" s="121">
        <f t="shared" si="5"/>
        <v>2523578</v>
      </c>
      <c r="D29" s="121">
        <f t="shared" si="5"/>
        <v>2204067</v>
      </c>
      <c r="E29" s="121">
        <f t="shared" si="5"/>
        <v>2015724</v>
      </c>
      <c r="F29" s="121">
        <f t="shared" si="5"/>
        <v>2111014</v>
      </c>
      <c r="G29" s="121">
        <f t="shared" si="5"/>
        <v>1874969</v>
      </c>
      <c r="H29" s="121">
        <f t="shared" si="5"/>
        <v>1898367</v>
      </c>
      <c r="I29" s="121">
        <f t="shared" si="5"/>
        <v>1666470</v>
      </c>
      <c r="J29" s="121">
        <f t="shared" si="5"/>
        <v>1842972</v>
      </c>
      <c r="K29" s="121">
        <f t="shared" si="5"/>
        <v>1656749</v>
      </c>
      <c r="L29" s="121">
        <f t="shared" si="5"/>
        <v>1582068</v>
      </c>
      <c r="M29" s="121">
        <f t="shared" si="5"/>
        <v>1451852.5</v>
      </c>
      <c r="N29"/>
      <c r="O29"/>
      <c r="P29"/>
      <c r="Q29"/>
      <c r="R29"/>
      <c r="S29"/>
      <c r="T29"/>
      <c r="U29"/>
      <c r="V29"/>
      <c r="W29"/>
      <c r="X29"/>
      <c r="Y29"/>
    </row>
    <row r="30" spans="1:28" s="31" customFormat="1" ht="15" thickTop="1" x14ac:dyDescent="0.35">
      <c r="A30" s="51"/>
      <c r="B30" s="115"/>
      <c r="C30" s="115"/>
      <c r="D30" s="115"/>
      <c r="E30" s="115"/>
      <c r="F30" s="73"/>
      <c r="G30" s="73"/>
      <c r="H30" s="73"/>
      <c r="I30" s="73"/>
      <c r="J30" s="115"/>
      <c r="K30" s="115"/>
      <c r="L30" s="73"/>
      <c r="M30" s="73"/>
      <c r="N30"/>
      <c r="O30"/>
      <c r="P30"/>
      <c r="Q30"/>
      <c r="R30"/>
      <c r="S30"/>
      <c r="T30"/>
      <c r="U30"/>
      <c r="V30"/>
      <c r="W30"/>
      <c r="X30"/>
      <c r="Y30"/>
    </row>
    <row r="31" spans="1:28" x14ac:dyDescent="0.35">
      <c r="A31" s="10" t="s">
        <v>58</v>
      </c>
      <c r="B31" s="122"/>
      <c r="C31" s="122"/>
      <c r="D31" s="122"/>
      <c r="E31" s="122"/>
      <c r="F31" s="72"/>
      <c r="G31" s="72"/>
      <c r="H31" s="72"/>
      <c r="I31" s="72"/>
      <c r="J31" s="122"/>
      <c r="K31" s="122"/>
      <c r="L31" s="72"/>
      <c r="M31" s="72"/>
      <c r="R31"/>
      <c r="S31"/>
      <c r="T31"/>
      <c r="U31"/>
      <c r="V31"/>
      <c r="W31"/>
      <c r="X31"/>
      <c r="Y31"/>
      <c r="Z31" s="31"/>
      <c r="AA31" s="31"/>
      <c r="AB31" s="31"/>
    </row>
    <row r="32" spans="1:28" x14ac:dyDescent="0.35">
      <c r="A32" s="31"/>
      <c r="B32" s="8"/>
      <c r="C32" s="8"/>
      <c r="D32" s="8"/>
      <c r="E32" s="8"/>
      <c r="F32" s="9"/>
      <c r="G32" s="9"/>
      <c r="H32" s="9"/>
      <c r="I32" s="9"/>
      <c r="J32" s="8"/>
      <c r="K32" s="8"/>
      <c r="L32" s="9"/>
      <c r="M32" s="9"/>
      <c r="S32" s="61"/>
      <c r="T32" s="61"/>
      <c r="U32" s="61"/>
      <c r="V32" s="61"/>
      <c r="W32" s="61"/>
      <c r="X32" s="61"/>
      <c r="Y32" s="61"/>
      <c r="Z32" s="31"/>
      <c r="AA32" s="31"/>
      <c r="AB32" s="31"/>
    </row>
    <row r="33" spans="2:18" x14ac:dyDescent="0.35">
      <c r="B33" s="123"/>
      <c r="C33" s="123"/>
      <c r="D33" s="123"/>
      <c r="E33" s="122"/>
      <c r="F33" s="72"/>
      <c r="G33" s="72"/>
      <c r="H33" s="72"/>
      <c r="I33" s="72"/>
      <c r="J33" s="123"/>
      <c r="K33" s="122"/>
      <c r="L33" s="72"/>
      <c r="M33" s="72"/>
      <c r="R33" s="72"/>
    </row>
    <row r="34" spans="2:18" x14ac:dyDescent="0.35">
      <c r="B34" s="122"/>
      <c r="C34" s="122"/>
      <c r="D34" s="122"/>
      <c r="E34" s="122"/>
      <c r="F34" s="72"/>
      <c r="G34" s="72"/>
      <c r="H34" s="72"/>
      <c r="I34" s="72"/>
      <c r="J34" s="122"/>
      <c r="K34" s="122"/>
      <c r="L34" s="72"/>
      <c r="M34" s="72"/>
      <c r="R34" s="72"/>
    </row>
    <row r="35" spans="2:18" x14ac:dyDescent="0.35">
      <c r="B35" s="122"/>
      <c r="C35" s="122"/>
      <c r="D35" s="122"/>
      <c r="E35" s="122"/>
      <c r="F35" s="72"/>
      <c r="G35" s="72"/>
      <c r="H35" s="72"/>
      <c r="I35" s="72"/>
      <c r="J35" s="122"/>
      <c r="K35" s="122"/>
      <c r="L35" s="72"/>
      <c r="M35" s="72"/>
      <c r="R35" s="72"/>
    </row>
    <row r="36" spans="2:18" x14ac:dyDescent="0.35">
      <c r="B36" s="122"/>
      <c r="C36" s="122"/>
      <c r="D36" s="122"/>
      <c r="E36" s="122"/>
      <c r="F36" s="72"/>
      <c r="G36" s="72"/>
      <c r="H36" s="72"/>
      <c r="I36" s="72"/>
      <c r="J36" s="122"/>
      <c r="K36" s="122"/>
      <c r="L36" s="72"/>
      <c r="M36" s="72"/>
      <c r="R36" s="72"/>
    </row>
    <row r="37" spans="2:18" x14ac:dyDescent="0.35">
      <c r="B37" s="122"/>
      <c r="C37" s="122"/>
      <c r="D37" s="122"/>
      <c r="E37" s="122"/>
      <c r="F37" s="72"/>
      <c r="G37" s="72"/>
      <c r="H37" s="72"/>
      <c r="I37" s="72"/>
      <c r="J37" s="122"/>
      <c r="K37" s="122"/>
      <c r="L37" s="72"/>
      <c r="M37" s="72"/>
      <c r="R37" s="72"/>
    </row>
    <row r="38" spans="2:18" x14ac:dyDescent="0.35">
      <c r="B38" s="122"/>
      <c r="C38" s="122"/>
      <c r="D38" s="122"/>
      <c r="E38" s="122"/>
      <c r="F38" s="72"/>
      <c r="G38" s="72"/>
      <c r="H38" s="72"/>
      <c r="I38" s="72"/>
      <c r="J38" s="122"/>
      <c r="K38" s="122"/>
      <c r="L38" s="72"/>
      <c r="M38" s="72"/>
      <c r="R38" s="72"/>
    </row>
    <row r="39" spans="2:18" x14ac:dyDescent="0.35">
      <c r="B39" s="122"/>
      <c r="C39" s="122"/>
      <c r="D39" s="122"/>
      <c r="E39" s="122"/>
      <c r="F39" s="72"/>
      <c r="G39" s="72"/>
      <c r="H39" s="72"/>
      <c r="I39" s="72"/>
      <c r="J39" s="122"/>
      <c r="K39" s="122"/>
      <c r="L39" s="72"/>
      <c r="M39" s="72"/>
      <c r="R39" s="72"/>
    </row>
    <row r="40" spans="2:18" x14ac:dyDescent="0.35">
      <c r="B40" s="122"/>
      <c r="C40" s="122"/>
      <c r="D40" s="122"/>
      <c r="E40" s="122"/>
      <c r="F40" s="72"/>
      <c r="G40" s="72"/>
      <c r="H40" s="72"/>
      <c r="I40" s="72"/>
      <c r="J40" s="122"/>
      <c r="K40" s="122"/>
      <c r="L40" s="72"/>
      <c r="M40" s="72"/>
      <c r="R40" s="72"/>
    </row>
    <row r="41" spans="2:18" x14ac:dyDescent="0.35">
      <c r="B41" s="122"/>
      <c r="C41" s="122"/>
      <c r="D41" s="122"/>
      <c r="E41" s="122"/>
      <c r="F41" s="72"/>
      <c r="G41" s="72"/>
      <c r="H41" s="72"/>
      <c r="I41" s="72"/>
      <c r="J41" s="122"/>
      <c r="K41" s="122"/>
      <c r="L41" s="72"/>
      <c r="M41" s="72"/>
      <c r="R41" s="72"/>
    </row>
    <row r="42" spans="2:18" x14ac:dyDescent="0.35">
      <c r="B42" s="122"/>
      <c r="C42" s="122"/>
      <c r="D42" s="122"/>
      <c r="E42" s="122"/>
      <c r="F42" s="72"/>
      <c r="G42" s="72"/>
      <c r="H42" s="72"/>
      <c r="I42" s="72"/>
      <c r="J42" s="122"/>
      <c r="K42" s="122"/>
      <c r="L42" s="72"/>
      <c r="M42" s="72"/>
      <c r="R42" s="72"/>
    </row>
    <row r="43" spans="2:18" x14ac:dyDescent="0.35">
      <c r="B43" s="122"/>
      <c r="C43" s="122"/>
      <c r="D43" s="122"/>
      <c r="E43" s="122"/>
      <c r="F43" s="72"/>
      <c r="G43" s="72"/>
      <c r="H43" s="72"/>
      <c r="I43" s="72"/>
      <c r="J43" s="122"/>
      <c r="K43" s="122"/>
      <c r="L43" s="72"/>
      <c r="M43" s="72"/>
      <c r="R43" s="72"/>
    </row>
    <row r="44" spans="2:18" x14ac:dyDescent="0.35">
      <c r="B44" s="122"/>
      <c r="C44" s="122"/>
      <c r="D44" s="122"/>
      <c r="E44" s="122"/>
      <c r="F44" s="72"/>
      <c r="G44" s="72"/>
      <c r="H44" s="72"/>
      <c r="I44" s="72"/>
      <c r="J44" s="122"/>
      <c r="K44" s="122"/>
      <c r="L44" s="72"/>
      <c r="M44" s="72"/>
      <c r="R44" s="72"/>
    </row>
    <row r="45" spans="2:18" x14ac:dyDescent="0.35">
      <c r="B45" s="122"/>
      <c r="C45" s="122"/>
      <c r="D45" s="122"/>
      <c r="E45" s="122"/>
      <c r="F45" s="72"/>
      <c r="G45" s="72"/>
      <c r="H45" s="72"/>
      <c r="I45" s="72"/>
      <c r="J45" s="122"/>
      <c r="K45" s="122"/>
      <c r="L45" s="72"/>
      <c r="M45" s="72"/>
      <c r="R45" s="72"/>
    </row>
    <row r="46" spans="2:18" x14ac:dyDescent="0.35">
      <c r="B46" s="122"/>
      <c r="C46" s="122"/>
      <c r="D46" s="122"/>
      <c r="E46" s="122"/>
      <c r="F46" s="72"/>
      <c r="G46" s="72"/>
      <c r="H46" s="72"/>
      <c r="I46" s="72"/>
      <c r="J46" s="122"/>
      <c r="K46" s="122"/>
      <c r="L46" s="72"/>
      <c r="M46" s="72"/>
      <c r="R46" s="72"/>
    </row>
    <row r="47" spans="2:18" x14ac:dyDescent="0.35">
      <c r="B47" s="122"/>
      <c r="C47" s="122"/>
      <c r="D47" s="122"/>
      <c r="E47" s="122"/>
      <c r="F47" s="72"/>
      <c r="G47" s="72"/>
      <c r="H47" s="72"/>
      <c r="I47" s="72"/>
      <c r="J47" s="122"/>
      <c r="K47" s="122"/>
      <c r="L47" s="72"/>
      <c r="M47" s="72"/>
      <c r="R47" s="72"/>
    </row>
    <row r="48" spans="2:18" x14ac:dyDescent="0.35">
      <c r="B48" s="122"/>
      <c r="C48" s="122"/>
      <c r="D48" s="122"/>
      <c r="E48" s="122"/>
      <c r="F48" s="72"/>
      <c r="G48" s="72"/>
      <c r="H48" s="72"/>
      <c r="I48" s="72"/>
      <c r="J48" s="122"/>
      <c r="K48" s="122"/>
      <c r="L48" s="72"/>
      <c r="M48" s="72"/>
      <c r="R48" s="72"/>
    </row>
    <row r="49" spans="2:18" x14ac:dyDescent="0.35">
      <c r="B49" s="122"/>
      <c r="C49" s="122"/>
      <c r="D49" s="122"/>
      <c r="E49" s="122"/>
      <c r="F49" s="72"/>
      <c r="G49" s="72"/>
      <c r="H49" s="72"/>
      <c r="I49" s="72"/>
      <c r="J49" s="122"/>
      <c r="K49" s="122"/>
      <c r="L49" s="72"/>
      <c r="M49" s="72"/>
      <c r="R49" s="72"/>
    </row>
    <row r="50" spans="2:18" x14ac:dyDescent="0.35">
      <c r="B50" s="122"/>
      <c r="C50" s="122"/>
      <c r="D50" s="122"/>
      <c r="E50" s="122"/>
      <c r="F50" s="72"/>
      <c r="G50" s="72"/>
      <c r="H50" s="72"/>
      <c r="I50" s="72"/>
      <c r="J50" s="122"/>
      <c r="K50" s="122"/>
      <c r="L50" s="72"/>
      <c r="M50" s="72"/>
      <c r="R50" s="72"/>
    </row>
    <row r="51" spans="2:18" x14ac:dyDescent="0.35">
      <c r="B51" s="122"/>
      <c r="C51" s="122"/>
      <c r="D51" s="122"/>
      <c r="E51" s="122"/>
      <c r="F51" s="72"/>
      <c r="G51" s="72"/>
      <c r="H51" s="72"/>
      <c r="I51" s="72"/>
      <c r="J51" s="122"/>
      <c r="K51" s="122"/>
      <c r="L51" s="72"/>
      <c r="M51" s="72"/>
      <c r="R51" s="72"/>
    </row>
    <row r="52" spans="2:18" x14ac:dyDescent="0.35">
      <c r="B52" s="122"/>
      <c r="C52" s="122"/>
      <c r="D52" s="122"/>
      <c r="E52" s="122"/>
      <c r="F52" s="72"/>
      <c r="G52" s="72"/>
      <c r="H52" s="72"/>
      <c r="I52" s="72"/>
      <c r="J52" s="122"/>
      <c r="K52" s="122"/>
      <c r="L52" s="72"/>
      <c r="M52" s="72"/>
      <c r="R52" s="72"/>
    </row>
    <row r="53" spans="2:18" x14ac:dyDescent="0.35">
      <c r="B53" s="122"/>
      <c r="C53" s="122"/>
      <c r="D53" s="122"/>
      <c r="E53" s="122"/>
      <c r="F53" s="72"/>
      <c r="G53" s="72"/>
      <c r="H53" s="72"/>
      <c r="I53" s="72"/>
      <c r="J53" s="122"/>
      <c r="K53" s="122"/>
      <c r="L53" s="72"/>
      <c r="M53" s="72"/>
      <c r="R53" s="72"/>
    </row>
    <row r="54" spans="2:18" x14ac:dyDescent="0.35">
      <c r="B54" s="122"/>
      <c r="C54" s="122"/>
      <c r="D54" s="122"/>
      <c r="E54" s="122"/>
      <c r="F54" s="72"/>
      <c r="G54" s="72"/>
      <c r="H54" s="72"/>
      <c r="I54" s="72"/>
      <c r="J54" s="122"/>
      <c r="K54" s="122"/>
      <c r="L54" s="72"/>
      <c r="M54" s="72"/>
      <c r="R54" s="72"/>
    </row>
    <row r="55" spans="2:18" x14ac:dyDescent="0.35">
      <c r="B55" s="122"/>
      <c r="C55" s="122"/>
      <c r="D55" s="122"/>
      <c r="E55" s="122"/>
      <c r="F55" s="72"/>
      <c r="G55" s="72"/>
      <c r="H55" s="72"/>
      <c r="I55" s="72"/>
      <c r="J55" s="122"/>
      <c r="K55" s="122"/>
      <c r="L55" s="72"/>
      <c r="M55" s="72"/>
      <c r="R55" s="72"/>
    </row>
    <row r="56" spans="2:18" x14ac:dyDescent="0.35">
      <c r="B56" s="122"/>
      <c r="C56" s="122"/>
      <c r="D56" s="122"/>
      <c r="E56" s="122"/>
      <c r="F56" s="72"/>
      <c r="G56" s="72"/>
      <c r="H56" s="72"/>
      <c r="I56" s="72"/>
      <c r="J56" s="122"/>
      <c r="K56" s="122"/>
      <c r="L56" s="72"/>
      <c r="M56" s="72"/>
      <c r="R56" s="72"/>
    </row>
    <row r="57" spans="2:18" x14ac:dyDescent="0.35">
      <c r="B57" s="122"/>
      <c r="C57" s="122"/>
      <c r="D57" s="122"/>
      <c r="E57" s="122"/>
      <c r="F57" s="72"/>
      <c r="G57" s="72"/>
      <c r="H57" s="72"/>
      <c r="I57" s="72"/>
      <c r="J57" s="122"/>
      <c r="K57" s="122"/>
      <c r="L57" s="72"/>
      <c r="M57" s="72"/>
      <c r="R57" s="72"/>
    </row>
    <row r="58" spans="2:18" x14ac:dyDescent="0.35">
      <c r="B58" s="122"/>
      <c r="C58" s="122"/>
      <c r="D58" s="122"/>
      <c r="E58" s="122"/>
      <c r="F58" s="72"/>
      <c r="G58" s="72"/>
      <c r="H58" s="72"/>
      <c r="I58" s="72"/>
      <c r="J58" s="122"/>
      <c r="K58" s="122"/>
      <c r="L58" s="72"/>
      <c r="M58" s="72"/>
      <c r="R58" s="72"/>
    </row>
    <row r="59" spans="2:18" x14ac:dyDescent="0.35">
      <c r="B59" s="122"/>
      <c r="C59" s="122"/>
      <c r="D59" s="122"/>
      <c r="E59" s="122"/>
      <c r="F59" s="72"/>
      <c r="G59" s="72"/>
      <c r="H59" s="72"/>
      <c r="I59" s="72"/>
      <c r="J59" s="122"/>
      <c r="K59" s="122"/>
      <c r="L59" s="72"/>
      <c r="M59" s="72"/>
      <c r="R59" s="72"/>
    </row>
    <row r="60" spans="2:18" x14ac:dyDescent="0.35">
      <c r="B60" s="122"/>
      <c r="C60" s="122"/>
      <c r="D60" s="122"/>
      <c r="E60" s="122"/>
      <c r="F60" s="72"/>
      <c r="G60" s="72"/>
      <c r="H60" s="72"/>
      <c r="I60" s="72"/>
      <c r="J60" s="122"/>
      <c r="K60" s="122"/>
      <c r="L60" s="72"/>
      <c r="M60" s="72"/>
      <c r="R60" s="72"/>
    </row>
    <row r="61" spans="2:18" x14ac:dyDescent="0.35">
      <c r="B61" s="122"/>
      <c r="C61" s="122"/>
      <c r="D61" s="122"/>
      <c r="E61" s="122"/>
      <c r="F61" s="72"/>
      <c r="G61" s="72"/>
      <c r="H61" s="72"/>
      <c r="I61" s="72"/>
      <c r="J61" s="122"/>
      <c r="K61" s="122"/>
      <c r="L61" s="72"/>
      <c r="M61" s="72"/>
      <c r="R61" s="72"/>
    </row>
    <row r="62" spans="2:18" x14ac:dyDescent="0.35">
      <c r="B62" s="122"/>
      <c r="C62" s="122"/>
      <c r="D62" s="122"/>
      <c r="E62" s="122"/>
      <c r="F62" s="72"/>
      <c r="G62" s="72"/>
      <c r="H62" s="72"/>
      <c r="I62" s="72"/>
      <c r="J62" s="122"/>
      <c r="K62" s="122"/>
      <c r="L62" s="72"/>
      <c r="M62" s="72"/>
      <c r="R62" s="72"/>
    </row>
    <row r="63" spans="2:18" x14ac:dyDescent="0.35">
      <c r="B63" s="122"/>
      <c r="C63" s="122"/>
      <c r="D63" s="122"/>
      <c r="E63" s="122"/>
      <c r="F63" s="72"/>
      <c r="G63" s="72"/>
      <c r="H63" s="72"/>
      <c r="I63" s="72"/>
      <c r="J63" s="122"/>
      <c r="K63" s="122"/>
      <c r="L63" s="72"/>
      <c r="M63" s="72"/>
      <c r="R63" s="72"/>
    </row>
    <row r="64" spans="2:18" x14ac:dyDescent="0.35">
      <c r="B64" s="122"/>
      <c r="C64" s="122"/>
      <c r="D64" s="122"/>
      <c r="E64" s="122"/>
      <c r="F64" s="72"/>
      <c r="G64" s="72"/>
      <c r="H64" s="72"/>
      <c r="I64" s="72"/>
      <c r="J64" s="122"/>
      <c r="K64" s="122"/>
      <c r="L64" s="72"/>
      <c r="M64" s="72"/>
      <c r="R64" s="72"/>
    </row>
    <row r="65" spans="2:18" x14ac:dyDescent="0.35">
      <c r="B65" s="122"/>
      <c r="C65" s="122"/>
      <c r="D65" s="122"/>
      <c r="E65" s="122"/>
      <c r="F65" s="72"/>
      <c r="G65" s="72"/>
      <c r="H65" s="72"/>
      <c r="I65" s="72"/>
      <c r="J65" s="122"/>
      <c r="K65" s="122"/>
      <c r="L65" s="72"/>
      <c r="M65" s="72"/>
      <c r="R65" s="72"/>
    </row>
    <row r="66" spans="2:18" x14ac:dyDescent="0.35">
      <c r="B66" s="122"/>
      <c r="C66" s="122"/>
      <c r="D66" s="122"/>
      <c r="E66" s="122"/>
      <c r="F66" s="72"/>
      <c r="G66" s="72"/>
      <c r="H66" s="72"/>
      <c r="I66" s="72"/>
      <c r="J66" s="122"/>
      <c r="K66" s="122"/>
      <c r="L66" s="72"/>
      <c r="M66" s="72"/>
      <c r="R66" s="72"/>
    </row>
    <row r="67" spans="2:18" x14ac:dyDescent="0.35">
      <c r="B67" s="122"/>
      <c r="C67" s="122"/>
      <c r="D67" s="122"/>
      <c r="E67" s="122"/>
      <c r="F67" s="72"/>
      <c r="G67" s="72"/>
      <c r="H67" s="72"/>
      <c r="I67" s="72"/>
      <c r="J67" s="122"/>
      <c r="K67" s="122"/>
      <c r="L67" s="72"/>
      <c r="M67" s="72"/>
      <c r="R67" s="72"/>
    </row>
    <row r="68" spans="2:18" x14ac:dyDescent="0.35">
      <c r="B68" s="122"/>
      <c r="C68" s="122"/>
      <c r="D68" s="122"/>
      <c r="E68" s="122"/>
      <c r="F68" s="72"/>
      <c r="G68" s="72"/>
      <c r="H68" s="72"/>
      <c r="I68" s="72"/>
      <c r="J68" s="122"/>
      <c r="K68" s="122"/>
      <c r="L68" s="72"/>
      <c r="M68" s="72"/>
      <c r="R68" s="72"/>
    </row>
    <row r="69" spans="2:18" x14ac:dyDescent="0.35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R69" s="72"/>
    </row>
    <row r="70" spans="2:18" x14ac:dyDescent="0.35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R70" s="72"/>
    </row>
    <row r="71" spans="2:18" x14ac:dyDescent="0.35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R71" s="72"/>
    </row>
    <row r="72" spans="2:18" x14ac:dyDescent="0.35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R72" s="72"/>
    </row>
    <row r="73" spans="2:18" x14ac:dyDescent="0.35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R73" s="72"/>
    </row>
    <row r="74" spans="2:18" x14ac:dyDescent="0.35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R74" s="72"/>
    </row>
    <row r="75" spans="2:18" x14ac:dyDescent="0.35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R75" s="72"/>
    </row>
    <row r="76" spans="2:18" x14ac:dyDescent="0.35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R76" s="72"/>
    </row>
    <row r="77" spans="2:18" x14ac:dyDescent="0.35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R77" s="72"/>
    </row>
    <row r="78" spans="2:18" x14ac:dyDescent="0.35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R78" s="72"/>
    </row>
    <row r="79" spans="2:18" x14ac:dyDescent="0.3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R79" s="72"/>
    </row>
    <row r="80" spans="2:18" x14ac:dyDescent="0.35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R80" s="72"/>
    </row>
    <row r="81" spans="2:18" x14ac:dyDescent="0.3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R81" s="72"/>
    </row>
    <row r="82" spans="2:18" x14ac:dyDescent="0.35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R82" s="72"/>
    </row>
    <row r="83" spans="2:18" x14ac:dyDescent="0.35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R83" s="72"/>
    </row>
    <row r="84" spans="2:18" x14ac:dyDescent="0.3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R84" s="72"/>
    </row>
    <row r="85" spans="2:18" x14ac:dyDescent="0.3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R85" s="72"/>
    </row>
    <row r="86" spans="2:18" x14ac:dyDescent="0.35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R86" s="72"/>
    </row>
    <row r="87" spans="2:18" x14ac:dyDescent="0.35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R87" s="72"/>
    </row>
    <row r="88" spans="2:18" x14ac:dyDescent="0.35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R88" s="72"/>
    </row>
    <row r="89" spans="2:18" x14ac:dyDescent="0.35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R89" s="72"/>
    </row>
    <row r="90" spans="2:18" x14ac:dyDescent="0.35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R90" s="72"/>
    </row>
    <row r="91" spans="2:18" x14ac:dyDescent="0.35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R91" s="72"/>
    </row>
    <row r="92" spans="2:18" x14ac:dyDescent="0.35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R92" s="72"/>
    </row>
    <row r="93" spans="2:18" x14ac:dyDescent="0.35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R93" s="72"/>
    </row>
    <row r="94" spans="2:18" x14ac:dyDescent="0.35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R94" s="72"/>
    </row>
    <row r="95" spans="2:18" x14ac:dyDescent="0.35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R95" s="72"/>
    </row>
    <row r="96" spans="2:18" x14ac:dyDescent="0.35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R96" s="72"/>
    </row>
    <row r="97" spans="2:18" x14ac:dyDescent="0.35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R97" s="72"/>
    </row>
    <row r="98" spans="2:18" x14ac:dyDescent="0.35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R98" s="72"/>
    </row>
    <row r="99" spans="2:18" x14ac:dyDescent="0.35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R99" s="72"/>
    </row>
    <row r="100" spans="2:18" x14ac:dyDescent="0.35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R100" s="72"/>
    </row>
    <row r="101" spans="2:18" x14ac:dyDescent="0.35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R101" s="72"/>
    </row>
    <row r="102" spans="2:18" x14ac:dyDescent="0.35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R102" s="72"/>
    </row>
  </sheetData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19" workbookViewId="0">
      <selection activeCell="A30" sqref="A30"/>
    </sheetView>
  </sheetViews>
  <sheetFormatPr defaultRowHeight="14.5" x14ac:dyDescent="0.35"/>
  <cols>
    <col min="1" max="1" width="12.1796875" customWidth="1"/>
    <col min="2" max="2" width="26.6328125" customWidth="1"/>
    <col min="4" max="4" width="52.36328125" customWidth="1"/>
  </cols>
  <sheetData>
    <row r="1" spans="1:8" ht="15.5" x14ac:dyDescent="0.35">
      <c r="A1" s="1" t="s">
        <v>59</v>
      </c>
    </row>
    <row r="3" spans="1:8" ht="15.5" x14ac:dyDescent="0.35">
      <c r="A3" s="13" t="s">
        <v>60</v>
      </c>
    </row>
    <row r="4" spans="1:8" ht="15.5" x14ac:dyDescent="0.35">
      <c r="A4" s="13"/>
    </row>
    <row r="5" spans="1:8" ht="31" x14ac:dyDescent="0.35">
      <c r="A5" s="15" t="s">
        <v>62</v>
      </c>
      <c r="B5" s="165" t="s">
        <v>63</v>
      </c>
      <c r="C5" s="165"/>
      <c r="D5" s="165"/>
      <c r="E5" s="165"/>
      <c r="F5" s="165"/>
      <c r="G5" s="14"/>
      <c r="H5" s="14"/>
    </row>
    <row r="6" spans="1:8" ht="15.5" x14ac:dyDescent="0.35">
      <c r="A6" s="16"/>
      <c r="B6" s="16"/>
      <c r="C6" s="16"/>
      <c r="D6" s="16"/>
      <c r="E6" s="16"/>
      <c r="F6" s="16"/>
      <c r="G6" s="14"/>
      <c r="H6" s="14"/>
    </row>
    <row r="7" spans="1:8" ht="15.5" x14ac:dyDescent="0.35">
      <c r="A7" s="16"/>
      <c r="B7" s="166" t="s">
        <v>37</v>
      </c>
      <c r="C7" s="166" t="s">
        <v>38</v>
      </c>
      <c r="D7" s="17" t="s">
        <v>64</v>
      </c>
      <c r="E7" s="16"/>
      <c r="F7" s="16"/>
      <c r="G7" s="14"/>
      <c r="H7" s="14"/>
    </row>
    <row r="8" spans="1:8" ht="15.5" x14ac:dyDescent="0.35">
      <c r="A8" s="16"/>
      <c r="B8" s="166"/>
      <c r="C8" s="166"/>
      <c r="D8" s="18" t="s">
        <v>65</v>
      </c>
      <c r="E8" s="16"/>
      <c r="F8" s="16"/>
      <c r="G8" s="14"/>
      <c r="H8" s="14"/>
    </row>
    <row r="9" spans="1:8" ht="15.5" x14ac:dyDescent="0.35">
      <c r="A9" s="16"/>
      <c r="B9" s="19"/>
      <c r="C9" s="20"/>
      <c r="D9" s="21"/>
      <c r="E9" s="16"/>
      <c r="F9" s="16"/>
      <c r="G9" s="14"/>
      <c r="H9" s="14"/>
    </row>
    <row r="10" spans="1:8" ht="31" x14ac:dyDescent="0.35">
      <c r="A10" s="16"/>
      <c r="B10" s="166" t="s">
        <v>41</v>
      </c>
      <c r="C10" s="166" t="s">
        <v>38</v>
      </c>
      <c r="D10" s="17" t="s">
        <v>67</v>
      </c>
      <c r="E10" s="16"/>
      <c r="F10" s="16"/>
      <c r="G10" s="14"/>
      <c r="H10" s="14"/>
    </row>
    <row r="11" spans="1:8" ht="15.5" x14ac:dyDescent="0.35">
      <c r="A11" s="16"/>
      <c r="B11" s="166"/>
      <c r="C11" s="166"/>
      <c r="D11" s="18" t="s">
        <v>65</v>
      </c>
      <c r="E11" s="16"/>
      <c r="F11" s="16"/>
      <c r="G11" s="14"/>
      <c r="H11" s="14"/>
    </row>
    <row r="12" spans="1:8" ht="15.5" x14ac:dyDescent="0.35">
      <c r="A12" s="13"/>
      <c r="B12" s="22"/>
      <c r="C12" s="22"/>
      <c r="D12" s="22"/>
      <c r="E12" s="22"/>
      <c r="F12" s="22"/>
    </row>
    <row r="13" spans="1:8" ht="15.5" x14ac:dyDescent="0.35">
      <c r="A13" s="12" t="s">
        <v>66</v>
      </c>
    </row>
    <row r="14" spans="1:8" ht="15.5" x14ac:dyDescent="0.35">
      <c r="A14" s="13"/>
    </row>
    <row r="15" spans="1:8" ht="15.5" x14ac:dyDescent="0.35">
      <c r="A15" s="13"/>
    </row>
    <row r="16" spans="1:8" ht="14.5" customHeight="1" x14ac:dyDescent="0.35">
      <c r="A16" s="23" t="s">
        <v>68</v>
      </c>
      <c r="B16" s="23" t="s">
        <v>69</v>
      </c>
      <c r="C16" s="12"/>
      <c r="D16" s="12"/>
      <c r="E16" s="24"/>
      <c r="F16" s="24"/>
      <c r="G16" s="24"/>
      <c r="H16" s="24"/>
    </row>
    <row r="17" spans="1:8" ht="15.5" x14ac:dyDescent="0.35">
      <c r="A17" s="12"/>
      <c r="B17" s="12"/>
      <c r="C17" s="12"/>
      <c r="D17" s="12"/>
      <c r="E17" s="24"/>
      <c r="F17" s="24"/>
      <c r="G17" s="24"/>
      <c r="H17" s="24"/>
    </row>
    <row r="18" spans="1:8" ht="14.5" customHeight="1" x14ac:dyDescent="0.35">
      <c r="A18" s="12"/>
      <c r="B18" s="163" t="s">
        <v>70</v>
      </c>
      <c r="C18" s="163" t="s">
        <v>38</v>
      </c>
      <c r="D18" s="12" t="s">
        <v>71</v>
      </c>
      <c r="E18" s="24"/>
      <c r="F18" s="24"/>
      <c r="G18" s="24"/>
      <c r="H18" s="24"/>
    </row>
    <row r="19" spans="1:8" ht="15.5" x14ac:dyDescent="0.35">
      <c r="A19" s="12"/>
      <c r="B19" s="163"/>
      <c r="C19" s="163"/>
      <c r="D19" s="144" t="s">
        <v>72</v>
      </c>
      <c r="E19" s="24"/>
      <c r="F19" s="24"/>
      <c r="G19" s="24"/>
      <c r="H19" s="24"/>
    </row>
    <row r="20" spans="1:8" x14ac:dyDescent="0.35">
      <c r="A20" s="24"/>
      <c r="B20" s="24"/>
      <c r="C20" s="24"/>
      <c r="D20" s="24"/>
      <c r="E20" s="24"/>
      <c r="F20" s="24"/>
      <c r="G20" s="24"/>
      <c r="H20" s="24"/>
    </row>
    <row r="21" spans="1:8" ht="15.5" x14ac:dyDescent="0.35">
      <c r="A21" s="12" t="s">
        <v>73</v>
      </c>
    </row>
    <row r="22" spans="1:8" ht="15.5" x14ac:dyDescent="0.35">
      <c r="A22" s="12"/>
    </row>
    <row r="23" spans="1:8" ht="15.5" x14ac:dyDescent="0.35">
      <c r="A23" s="12"/>
    </row>
    <row r="24" spans="1:8" ht="14.5" customHeight="1" x14ac:dyDescent="0.35">
      <c r="A24" s="23" t="s">
        <v>74</v>
      </c>
      <c r="B24" s="23" t="s">
        <v>77</v>
      </c>
      <c r="C24" s="23"/>
      <c r="D24" s="23"/>
      <c r="E24" s="23"/>
      <c r="F24" s="23"/>
      <c r="G24" s="23"/>
      <c r="H24" s="23"/>
    </row>
    <row r="25" spans="1:8" ht="15.5" x14ac:dyDescent="0.35">
      <c r="A25" s="23"/>
      <c r="B25" s="23"/>
      <c r="C25" s="23"/>
      <c r="D25" s="23"/>
      <c r="E25" s="23"/>
      <c r="F25" s="23"/>
      <c r="G25" s="23"/>
      <c r="H25" s="23"/>
    </row>
    <row r="26" spans="1:8" ht="45" customHeight="1" x14ac:dyDescent="0.35">
      <c r="A26" s="23"/>
      <c r="B26" s="164" t="s">
        <v>78</v>
      </c>
      <c r="C26" s="163" t="s">
        <v>38</v>
      </c>
      <c r="D26" s="12" t="s">
        <v>79</v>
      </c>
      <c r="E26" s="23"/>
      <c r="F26" s="23"/>
      <c r="G26" s="23"/>
      <c r="H26" s="23"/>
    </row>
    <row r="27" spans="1:8" ht="26.5" customHeight="1" x14ac:dyDescent="0.35">
      <c r="A27" s="23"/>
      <c r="B27" s="164"/>
      <c r="C27" s="163"/>
      <c r="D27" s="144" t="s">
        <v>75</v>
      </c>
      <c r="E27" s="23"/>
      <c r="F27" s="23"/>
      <c r="G27" s="23"/>
      <c r="H27" s="23"/>
    </row>
    <row r="28" spans="1:8" ht="15.5" x14ac:dyDescent="0.35">
      <c r="A28" s="23"/>
      <c r="B28" s="12"/>
      <c r="C28" s="12"/>
      <c r="D28" s="12"/>
      <c r="E28" s="23"/>
      <c r="F28" s="23"/>
      <c r="G28" s="23"/>
      <c r="H28" s="23"/>
    </row>
    <row r="29" spans="1:8" ht="15.5" x14ac:dyDescent="0.35">
      <c r="A29" s="12" t="s">
        <v>76</v>
      </c>
      <c r="B29" s="12"/>
      <c r="C29" s="12"/>
      <c r="D29" s="12"/>
      <c r="E29" s="23"/>
      <c r="F29" s="23"/>
      <c r="G29" s="23"/>
      <c r="H29" s="23"/>
    </row>
  </sheetData>
  <mergeCells count="9">
    <mergeCell ref="B18:B19"/>
    <mergeCell ref="C18:C19"/>
    <mergeCell ref="B26:B27"/>
    <mergeCell ref="C26:C27"/>
    <mergeCell ref="B5:F5"/>
    <mergeCell ref="B7:B8"/>
    <mergeCell ref="C7:C8"/>
    <mergeCell ref="B10:B11"/>
    <mergeCell ref="C10:C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7"/>
  <sheetViews>
    <sheetView tabSelected="1" view="pageBreakPreview" zoomScale="90" zoomScaleNormal="100" zoomScaleSheetLayoutView="90" workbookViewId="0">
      <selection activeCell="G17" sqref="G17:G21"/>
    </sheetView>
  </sheetViews>
  <sheetFormatPr defaultRowHeight="13" x14ac:dyDescent="0.3"/>
  <cols>
    <col min="1" max="1" width="3.7265625" style="69" customWidth="1"/>
    <col min="2" max="2" width="26.54296875" style="25" customWidth="1"/>
    <col min="3" max="3" width="26.26953125" style="25" customWidth="1"/>
    <col min="4" max="4" width="2.7265625" style="53" customWidth="1"/>
    <col min="5" max="5" width="10.81640625" style="25" customWidth="1"/>
    <col min="6" max="6" width="2.08984375" style="31" bestFit="1" customWidth="1"/>
    <col min="7" max="7" width="11.26953125" style="31" customWidth="1"/>
    <col min="8" max="10" width="11.26953125" style="41" customWidth="1"/>
    <col min="11" max="12" width="11.26953125" style="43" customWidth="1"/>
    <col min="13" max="13" width="11.26953125" style="31" customWidth="1"/>
    <col min="14" max="14" width="11.26953125" style="25" customWidth="1"/>
    <col min="15" max="18" width="10.7265625" style="25" hidden="1" customWidth="1"/>
    <col min="19" max="19" width="4.26953125" style="25" customWidth="1"/>
    <col min="20" max="16384" width="8.7265625" style="25"/>
  </cols>
  <sheetData>
    <row r="1" spans="1:25" s="63" customFormat="1" ht="15.5" x14ac:dyDescent="0.35">
      <c r="A1" s="64"/>
      <c r="B1" s="67" t="s">
        <v>61</v>
      </c>
      <c r="D1" s="53"/>
      <c r="F1" s="31"/>
      <c r="G1" s="66"/>
      <c r="H1" s="65"/>
      <c r="I1" s="65"/>
      <c r="J1" s="65"/>
      <c r="K1" s="66"/>
    </row>
    <row r="2" spans="1:25" s="63" customFormat="1" x14ac:dyDescent="0.3">
      <c r="A2" s="64"/>
      <c r="B2" s="66" t="s">
        <v>36</v>
      </c>
      <c r="C2" s="31"/>
      <c r="D2" s="53"/>
      <c r="F2" s="31"/>
      <c r="G2" s="66"/>
      <c r="H2" s="65"/>
      <c r="I2" s="65"/>
      <c r="J2" s="65"/>
      <c r="K2" s="66"/>
    </row>
    <row r="3" spans="1:25" ht="14.5" x14ac:dyDescent="0.35">
      <c r="A3" s="70"/>
      <c r="B3" s="94"/>
      <c r="C3" s="94"/>
      <c r="D3" s="88"/>
      <c r="E3" s="88" t="s">
        <v>80</v>
      </c>
      <c r="F3" s="49"/>
      <c r="G3" s="88" t="s">
        <v>80</v>
      </c>
      <c r="H3" s="88" t="s">
        <v>81</v>
      </c>
      <c r="I3" s="88" t="s">
        <v>82</v>
      </c>
      <c r="J3" s="88" t="s">
        <v>83</v>
      </c>
      <c r="K3" s="94" t="s">
        <v>84</v>
      </c>
      <c r="L3" s="94" t="s">
        <v>85</v>
      </c>
      <c r="M3" s="40" t="s">
        <v>86</v>
      </c>
      <c r="N3" s="40" t="s">
        <v>87</v>
      </c>
      <c r="O3" s="40" t="s">
        <v>87</v>
      </c>
      <c r="P3" s="40" t="s">
        <v>87</v>
      </c>
      <c r="Q3" s="40" t="s">
        <v>87</v>
      </c>
      <c r="R3" s="40" t="s">
        <v>87</v>
      </c>
      <c r="T3"/>
      <c r="U3"/>
      <c r="V3"/>
      <c r="W3"/>
      <c r="X3"/>
      <c r="Y3"/>
    </row>
    <row r="4" spans="1:25" ht="14.5" x14ac:dyDescent="0.35">
      <c r="A4" s="70"/>
      <c r="B4" s="94"/>
      <c r="C4" s="94"/>
      <c r="D4" s="94"/>
      <c r="E4" s="88"/>
      <c r="F4" s="88"/>
      <c r="G4" s="88"/>
      <c r="H4" s="88"/>
      <c r="I4" s="88"/>
      <c r="J4" s="88"/>
      <c r="K4" s="94"/>
      <c r="L4" s="94"/>
      <c r="M4" s="40"/>
      <c r="N4" s="40"/>
      <c r="O4" s="40"/>
      <c r="P4" s="40"/>
      <c r="Q4" s="40"/>
      <c r="R4" s="40"/>
      <c r="T4"/>
      <c r="U4"/>
      <c r="V4"/>
      <c r="W4"/>
      <c r="X4"/>
      <c r="Y4"/>
    </row>
    <row r="5" spans="1:25" s="63" customFormat="1" ht="14.5" x14ac:dyDescent="0.35">
      <c r="A5" s="31">
        <v>1</v>
      </c>
      <c r="B5" s="31" t="s">
        <v>37</v>
      </c>
      <c r="C5" s="126" t="s">
        <v>109</v>
      </c>
      <c r="D5" s="128"/>
      <c r="E5" s="127"/>
      <c r="F5" s="169" t="s">
        <v>38</v>
      </c>
      <c r="G5" s="168"/>
      <c r="H5" s="167">
        <f>-pl!C10/pl!C8</f>
        <v>0.75906673056756335</v>
      </c>
      <c r="I5" s="167">
        <f>-pl!D10/pl!D8</f>
        <v>0.65821532264068228</v>
      </c>
      <c r="J5" s="167">
        <f>-pl!E10/pl!E8</f>
        <v>1.0719037442536412</v>
      </c>
      <c r="K5" s="167">
        <f>-pl!F10/pl!F8</f>
        <v>0.86129107567311458</v>
      </c>
      <c r="L5" s="167">
        <f>-pl!G10/pl!G8</f>
        <v>0.74283663348235163</v>
      </c>
      <c r="M5" s="167">
        <f>-pl!H10/pl!H8</f>
        <v>0.58992237701320704</v>
      </c>
      <c r="N5" s="167">
        <f>-pl!I10/pl!I8</f>
        <v>0.68014492204984089</v>
      </c>
      <c r="O5" s="97"/>
      <c r="P5" s="97"/>
      <c r="Q5" s="97"/>
      <c r="R5" s="97"/>
      <c r="S5" s="97"/>
      <c r="T5"/>
      <c r="U5"/>
      <c r="V5"/>
      <c r="W5"/>
      <c r="X5"/>
      <c r="Y5"/>
    </row>
    <row r="6" spans="1:25" s="63" customFormat="1" ht="14.5" x14ac:dyDescent="0.35">
      <c r="A6" s="31"/>
      <c r="B6" s="31"/>
      <c r="C6" s="62" t="s">
        <v>65</v>
      </c>
      <c r="D6" s="128"/>
      <c r="E6" s="95"/>
      <c r="F6" s="169"/>
      <c r="G6" s="168"/>
      <c r="H6" s="167"/>
      <c r="I6" s="167"/>
      <c r="J6" s="167"/>
      <c r="K6" s="167"/>
      <c r="L6" s="167"/>
      <c r="M6" s="167"/>
      <c r="N6" s="167"/>
      <c r="O6" s="97"/>
      <c r="P6" s="97"/>
      <c r="Q6" s="97"/>
      <c r="R6" s="97"/>
      <c r="S6" s="97"/>
      <c r="T6"/>
      <c r="U6"/>
      <c r="V6"/>
      <c r="W6"/>
      <c r="X6"/>
      <c r="Y6"/>
    </row>
    <row r="7" spans="1:25" s="63" customFormat="1" ht="14.5" x14ac:dyDescent="0.35">
      <c r="A7" s="31"/>
      <c r="B7" s="31"/>
      <c r="C7" s="62"/>
      <c r="D7" s="128"/>
      <c r="E7" s="91"/>
      <c r="F7" s="31"/>
      <c r="G7" s="130"/>
      <c r="H7" s="98"/>
      <c r="I7" s="98"/>
      <c r="J7" s="98"/>
      <c r="K7" s="98"/>
      <c r="L7" s="98"/>
      <c r="M7" s="98"/>
      <c r="N7" s="98"/>
      <c r="O7" s="97"/>
      <c r="P7" s="97"/>
      <c r="Q7" s="97"/>
      <c r="R7" s="97"/>
      <c r="S7" s="97"/>
      <c r="T7"/>
      <c r="U7"/>
      <c r="V7"/>
      <c r="W7"/>
      <c r="X7"/>
      <c r="Y7"/>
    </row>
    <row r="8" spans="1:25" s="63" customFormat="1" ht="14.5" x14ac:dyDescent="0.35">
      <c r="A8" s="31">
        <v>2</v>
      </c>
      <c r="B8" s="31" t="s">
        <v>39</v>
      </c>
      <c r="C8" s="126" t="s">
        <v>110</v>
      </c>
      <c r="D8" s="128"/>
      <c r="E8" s="127"/>
      <c r="F8" s="169" t="s">
        <v>38</v>
      </c>
      <c r="G8" s="168"/>
      <c r="H8" s="167">
        <f>-pl!C12/pl!C8</f>
        <v>9.4430182734420595E-2</v>
      </c>
      <c r="I8" s="167">
        <f>-pl!D12/pl!D8</f>
        <v>0.1060038629201029</v>
      </c>
      <c r="J8" s="167">
        <f>-pl!E12/pl!E8</f>
        <v>9.8168541252177929E-2</v>
      </c>
      <c r="K8" s="167">
        <f>-pl!F12/pl!F8</f>
        <v>9.5267881505443922E-2</v>
      </c>
      <c r="L8" s="167">
        <f>-pl!G12/pl!G8</f>
        <v>0.10095299861630451</v>
      </c>
      <c r="M8" s="167">
        <f>-pl!H12/pl!H8</f>
        <v>9.9457710211939471E-2</v>
      </c>
      <c r="N8" s="167">
        <f>-pl!I12/pl!I8</f>
        <v>0.10460753247273805</v>
      </c>
      <c r="O8" s="97"/>
      <c r="P8" s="97"/>
      <c r="Q8" s="97"/>
      <c r="R8" s="97"/>
      <c r="S8" s="97"/>
      <c r="T8"/>
      <c r="U8"/>
      <c r="V8"/>
      <c r="W8"/>
      <c r="X8"/>
      <c r="Y8"/>
    </row>
    <row r="9" spans="1:25" s="63" customFormat="1" ht="14.5" x14ac:dyDescent="0.35">
      <c r="A9" s="31"/>
      <c r="B9" s="31"/>
      <c r="C9" s="62" t="s">
        <v>65</v>
      </c>
      <c r="D9" s="128"/>
      <c r="E9" s="95"/>
      <c r="F9" s="169"/>
      <c r="G9" s="168"/>
      <c r="H9" s="167"/>
      <c r="I9" s="167"/>
      <c r="J9" s="167"/>
      <c r="K9" s="167"/>
      <c r="L9" s="167"/>
      <c r="M9" s="167"/>
      <c r="N9" s="167"/>
      <c r="O9" s="97"/>
      <c r="P9" s="97"/>
      <c r="Q9" s="97"/>
      <c r="R9" s="97"/>
      <c r="S9" s="97"/>
      <c r="T9"/>
      <c r="U9"/>
      <c r="V9"/>
      <c r="W9"/>
      <c r="X9"/>
      <c r="Y9"/>
    </row>
    <row r="10" spans="1:25" s="63" customFormat="1" ht="14.5" x14ac:dyDescent="0.35">
      <c r="A10" s="31"/>
      <c r="B10" s="31"/>
      <c r="C10" s="62"/>
      <c r="D10" s="128"/>
      <c r="E10" s="91"/>
      <c r="F10" s="31"/>
      <c r="G10" s="130"/>
      <c r="H10" s="98"/>
      <c r="I10" s="98"/>
      <c r="J10" s="98"/>
      <c r="K10" s="98"/>
      <c r="L10" s="98"/>
      <c r="M10" s="98"/>
      <c r="N10" s="98"/>
      <c r="O10" s="97"/>
      <c r="P10" s="97"/>
      <c r="Q10" s="97"/>
      <c r="R10" s="97"/>
      <c r="S10" s="97"/>
      <c r="T10"/>
      <c r="U10"/>
      <c r="V10"/>
      <c r="W10"/>
      <c r="X10"/>
      <c r="Y10"/>
    </row>
    <row r="11" spans="1:25" s="63" customFormat="1" ht="12.75" customHeight="1" x14ac:dyDescent="0.35">
      <c r="A11" s="31">
        <v>3</v>
      </c>
      <c r="B11" s="31" t="s">
        <v>40</v>
      </c>
      <c r="C11" s="126" t="s">
        <v>111</v>
      </c>
      <c r="D11" s="128"/>
      <c r="E11" s="127"/>
      <c r="F11" s="169" t="s">
        <v>38</v>
      </c>
      <c r="G11" s="168"/>
      <c r="H11" s="167">
        <f>-pl!C15/pl!C8</f>
        <v>0.19887256041719062</v>
      </c>
      <c r="I11" s="167">
        <f>-pl!D15/pl!D8</f>
        <v>0.21390196289280602</v>
      </c>
      <c r="J11" s="167">
        <f>-pl!E15/pl!E8</f>
        <v>0.22876189640805228</v>
      </c>
      <c r="K11" s="167">
        <f>-pl!F15/pl!F8</f>
        <v>0.206439518937241</v>
      </c>
      <c r="L11" s="167">
        <f>-pl!G15/pl!G8</f>
        <v>0.17785683081772746</v>
      </c>
      <c r="M11" s="167">
        <f>-pl!H15/pl!H8</f>
        <v>0.15946220322643939</v>
      </c>
      <c r="N11" s="167">
        <f>-pl!I15/pl!I8</f>
        <v>0.18078958912772869</v>
      </c>
      <c r="O11" s="97"/>
      <c r="P11" s="97"/>
      <c r="Q11" s="97"/>
      <c r="R11" s="97"/>
      <c r="S11" s="97"/>
      <c r="T11"/>
      <c r="U11"/>
      <c r="V11"/>
      <c r="W11"/>
      <c r="X11"/>
      <c r="Y11"/>
    </row>
    <row r="12" spans="1:25" s="63" customFormat="1" ht="14.5" x14ac:dyDescent="0.35">
      <c r="A12" s="31"/>
      <c r="B12" s="31"/>
      <c r="C12" s="62" t="s">
        <v>65</v>
      </c>
      <c r="D12" s="128"/>
      <c r="E12" s="95"/>
      <c r="F12" s="169"/>
      <c r="G12" s="168"/>
      <c r="H12" s="167"/>
      <c r="I12" s="167"/>
      <c r="J12" s="167"/>
      <c r="K12" s="167"/>
      <c r="L12" s="167"/>
      <c r="M12" s="167"/>
      <c r="N12" s="167"/>
      <c r="O12" s="97"/>
      <c r="P12" s="97"/>
      <c r="Q12" s="97"/>
      <c r="R12" s="97"/>
      <c r="S12" s="97"/>
      <c r="T12"/>
      <c r="U12"/>
      <c r="V12"/>
      <c r="W12"/>
      <c r="X12"/>
      <c r="Y12"/>
    </row>
    <row r="13" spans="1:25" s="63" customFormat="1" ht="14.5" x14ac:dyDescent="0.35">
      <c r="A13" s="31"/>
      <c r="B13" s="31"/>
      <c r="C13" s="62"/>
      <c r="D13" s="128"/>
      <c r="E13" s="91"/>
      <c r="F13" s="31"/>
      <c r="G13" s="130"/>
      <c r="H13" s="98"/>
      <c r="I13" s="98"/>
      <c r="J13" s="98"/>
      <c r="K13" s="98"/>
      <c r="L13" s="98"/>
      <c r="M13" s="98"/>
      <c r="N13" s="98"/>
      <c r="O13" s="97"/>
      <c r="P13" s="97"/>
      <c r="Q13" s="97"/>
      <c r="R13" s="97"/>
      <c r="S13" s="97"/>
      <c r="T13"/>
      <c r="U13"/>
      <c r="V13"/>
      <c r="W13"/>
      <c r="X13"/>
      <c r="Y13"/>
    </row>
    <row r="14" spans="1:25" s="63" customFormat="1" ht="38.5" x14ac:dyDescent="0.35">
      <c r="A14" s="31">
        <v>4</v>
      </c>
      <c r="B14" s="31" t="s">
        <v>41</v>
      </c>
      <c r="C14" s="11" t="s">
        <v>116</v>
      </c>
      <c r="D14" s="128"/>
      <c r="E14" s="127"/>
      <c r="F14" s="169" t="s">
        <v>38</v>
      </c>
      <c r="G14" s="168"/>
      <c r="H14" s="167">
        <f t="shared" ref="G14:N14" si="0">H5+H8+H11</f>
        <v>1.0523694737191747</v>
      </c>
      <c r="I14" s="167">
        <f t="shared" si="0"/>
        <v>0.97812114845359122</v>
      </c>
      <c r="J14" s="167">
        <f t="shared" si="0"/>
        <v>1.3988341819138714</v>
      </c>
      <c r="K14" s="167">
        <f t="shared" si="0"/>
        <v>1.1629984761157997</v>
      </c>
      <c r="L14" s="167">
        <f t="shared" si="0"/>
        <v>1.0216464629163835</v>
      </c>
      <c r="M14" s="167">
        <f t="shared" si="0"/>
        <v>0.84884229045158599</v>
      </c>
      <c r="N14" s="167">
        <f t="shared" si="0"/>
        <v>0.9655420436503076</v>
      </c>
      <c r="O14" s="97"/>
      <c r="P14" s="97"/>
      <c r="Q14" s="97"/>
      <c r="R14" s="97"/>
      <c r="S14" s="97"/>
      <c r="T14"/>
      <c r="U14"/>
      <c r="V14"/>
      <c r="W14"/>
      <c r="X14"/>
      <c r="Y14"/>
    </row>
    <row r="15" spans="1:25" s="63" customFormat="1" ht="14.5" x14ac:dyDescent="0.35">
      <c r="A15" s="31"/>
      <c r="B15" s="31"/>
      <c r="C15" s="62" t="s">
        <v>65</v>
      </c>
      <c r="D15" s="128"/>
      <c r="E15" s="95"/>
      <c r="F15" s="169"/>
      <c r="G15" s="168"/>
      <c r="H15" s="167"/>
      <c r="I15" s="167"/>
      <c r="J15" s="167"/>
      <c r="K15" s="167"/>
      <c r="L15" s="167"/>
      <c r="M15" s="167"/>
      <c r="N15" s="167"/>
      <c r="O15" s="97"/>
      <c r="P15" s="97"/>
      <c r="Q15" s="97"/>
      <c r="R15" s="97"/>
      <c r="S15" s="97"/>
      <c r="T15"/>
      <c r="U15"/>
      <c r="V15"/>
      <c r="W15"/>
      <c r="X15"/>
      <c r="Y15"/>
    </row>
    <row r="16" spans="1:25" s="63" customFormat="1" ht="14.5" x14ac:dyDescent="0.35">
      <c r="A16" s="31"/>
      <c r="B16" s="31"/>
      <c r="C16" s="62"/>
      <c r="D16" s="129"/>
      <c r="E16" s="95"/>
      <c r="F16" s="31"/>
      <c r="G16" s="153"/>
      <c r="H16" s="98"/>
      <c r="I16" s="98"/>
      <c r="J16" s="98"/>
      <c r="K16" s="98"/>
      <c r="L16" s="98"/>
      <c r="M16" s="98"/>
      <c r="N16" s="98"/>
      <c r="O16" s="97"/>
      <c r="P16" s="97"/>
      <c r="Q16" s="97"/>
      <c r="R16" s="97"/>
      <c r="S16" s="97"/>
      <c r="T16"/>
      <c r="U16"/>
      <c r="V16"/>
      <c r="W16"/>
      <c r="X16"/>
      <c r="Y16"/>
    </row>
    <row r="17" spans="1:25" s="63" customFormat="1" ht="14.5" x14ac:dyDescent="0.35">
      <c r="A17" s="31">
        <v>5</v>
      </c>
      <c r="B17" s="31" t="s">
        <v>112</v>
      </c>
      <c r="C17" s="126" t="s">
        <v>113</v>
      </c>
      <c r="D17" s="129"/>
      <c r="E17" s="127"/>
      <c r="F17" s="169" t="s">
        <v>38</v>
      </c>
      <c r="G17" s="168"/>
      <c r="H17" s="167">
        <f>-pl!C5/pl!C4</f>
        <v>0.19709187927942221</v>
      </c>
      <c r="I17" s="167">
        <f>-pl!D5/pl!D4</f>
        <v>9.3340376433042785E-2</v>
      </c>
      <c r="J17" s="167">
        <f>-pl!E5/pl!E4</f>
        <v>7.9556556677761375E-2</v>
      </c>
      <c r="K17" s="167">
        <f>-pl!F5/pl!F4</f>
        <v>7.352131020744708E-2</v>
      </c>
      <c r="L17" s="167">
        <f>-pl!G5/pl!G4</f>
        <v>7.1261165629520395E-2</v>
      </c>
      <c r="M17" s="167">
        <f>-pl!H5/pl!H4</f>
        <v>7.9304198095802914E-2</v>
      </c>
      <c r="N17" s="167">
        <f>-pl!I5/pl!I4</f>
        <v>8.7591392902145335E-2</v>
      </c>
      <c r="O17" s="97"/>
      <c r="P17" s="97"/>
      <c r="Q17" s="97"/>
      <c r="R17" s="97"/>
      <c r="S17" s="97"/>
      <c r="T17"/>
      <c r="U17"/>
      <c r="V17"/>
      <c r="W17"/>
      <c r="X17"/>
      <c r="Y17"/>
    </row>
    <row r="18" spans="1:25" s="63" customFormat="1" ht="14.5" x14ac:dyDescent="0.35">
      <c r="A18" s="31"/>
      <c r="B18" s="31"/>
      <c r="C18" s="62" t="s">
        <v>114</v>
      </c>
      <c r="D18" s="129"/>
      <c r="E18" s="95"/>
      <c r="F18" s="169"/>
      <c r="G18" s="168"/>
      <c r="H18" s="167"/>
      <c r="I18" s="167"/>
      <c r="J18" s="167"/>
      <c r="K18" s="167"/>
      <c r="L18" s="167"/>
      <c r="M18" s="167"/>
      <c r="N18" s="167"/>
      <c r="O18" s="97"/>
      <c r="P18" s="97"/>
      <c r="Q18" s="97"/>
      <c r="R18" s="97"/>
      <c r="S18" s="97"/>
      <c r="T18"/>
      <c r="U18"/>
      <c r="V18"/>
      <c r="W18"/>
      <c r="X18"/>
      <c r="Y18"/>
    </row>
    <row r="19" spans="1:25" s="63" customFormat="1" ht="14.5" x14ac:dyDescent="0.35">
      <c r="A19" s="31"/>
      <c r="B19" s="31"/>
      <c r="C19" s="38"/>
      <c r="D19" s="129"/>
      <c r="E19" s="80"/>
      <c r="F19" s="31"/>
      <c r="G19" s="130"/>
      <c r="H19" s="98"/>
      <c r="I19" s="98"/>
      <c r="J19" s="98"/>
      <c r="K19" s="98"/>
      <c r="L19" s="98"/>
      <c r="M19" s="98"/>
      <c r="N19" s="98"/>
      <c r="O19" s="97"/>
      <c r="P19" s="97"/>
      <c r="Q19" s="97"/>
      <c r="R19" s="97"/>
      <c r="S19" s="97"/>
      <c r="T19"/>
      <c r="U19"/>
      <c r="V19"/>
      <c r="W19"/>
      <c r="X19"/>
      <c r="Y19"/>
    </row>
    <row r="20" spans="1:25" s="63" customFormat="1" ht="14.5" x14ac:dyDescent="0.35">
      <c r="A20" s="31">
        <v>6</v>
      </c>
      <c r="B20" s="31" t="s">
        <v>42</v>
      </c>
      <c r="C20" s="126" t="s">
        <v>115</v>
      </c>
      <c r="D20" s="129"/>
      <c r="E20" s="127"/>
      <c r="F20" s="169" t="s">
        <v>38</v>
      </c>
      <c r="G20" s="168"/>
      <c r="H20" s="167">
        <f>pl!C6/pl!C4</f>
        <v>0.80290812072057782</v>
      </c>
      <c r="I20" s="167">
        <f>pl!D6/pl!D4</f>
        <v>0.90665962356695717</v>
      </c>
      <c r="J20" s="167">
        <f>pl!E6/pl!E4</f>
        <v>0.9204434433222386</v>
      </c>
      <c r="K20" s="167">
        <f>pl!F6/pl!F4</f>
        <v>0.92647868979255288</v>
      </c>
      <c r="L20" s="167">
        <f>pl!G6/pl!G4</f>
        <v>0.92873883437047966</v>
      </c>
      <c r="M20" s="167">
        <f>pl!H6/pl!H4</f>
        <v>0.92069580190419709</v>
      </c>
      <c r="N20" s="167">
        <f>pl!I6/pl!I4</f>
        <v>0.91240860709785465</v>
      </c>
      <c r="O20" s="97"/>
      <c r="P20" s="97"/>
      <c r="Q20" s="97"/>
      <c r="R20" s="97"/>
      <c r="S20" s="97"/>
      <c r="T20"/>
      <c r="U20"/>
      <c r="V20"/>
      <c r="W20"/>
      <c r="X20"/>
      <c r="Y20"/>
    </row>
    <row r="21" spans="1:25" s="63" customFormat="1" x14ac:dyDescent="0.3">
      <c r="A21" s="31"/>
      <c r="B21" s="31"/>
      <c r="C21" s="38" t="s">
        <v>114</v>
      </c>
      <c r="D21" s="129"/>
      <c r="E21" s="93"/>
      <c r="F21" s="169"/>
      <c r="G21" s="168"/>
      <c r="H21" s="167"/>
      <c r="I21" s="167"/>
      <c r="J21" s="167"/>
      <c r="K21" s="167"/>
      <c r="L21" s="167"/>
      <c r="M21" s="167"/>
      <c r="N21" s="167"/>
      <c r="O21" s="97"/>
      <c r="P21" s="97"/>
      <c r="Q21" s="97"/>
      <c r="R21" s="97"/>
      <c r="S21" s="31"/>
      <c r="T21" s="97"/>
      <c r="U21" s="97"/>
      <c r="V21" s="97"/>
      <c r="W21" s="97"/>
      <c r="X21" s="97"/>
      <c r="Y21" s="97"/>
    </row>
    <row r="22" spans="1:25" s="63" customFormat="1" x14ac:dyDescent="0.3">
      <c r="A22" s="31"/>
      <c r="B22" s="31"/>
      <c r="C22" s="31"/>
      <c r="D22" s="12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3">
      <c r="A23" s="31"/>
      <c r="B23" s="31"/>
      <c r="C23" s="31"/>
      <c r="D23" s="128"/>
      <c r="E23" s="31"/>
      <c r="H23" s="31"/>
      <c r="I23" s="31"/>
      <c r="J23" s="31"/>
      <c r="K23" s="31"/>
      <c r="L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3">
      <c r="D24" s="128"/>
      <c r="H24" s="31"/>
      <c r="I24" s="31"/>
      <c r="J24" s="31"/>
      <c r="K24" s="31"/>
      <c r="L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3">
      <c r="H25" s="31"/>
      <c r="I25" s="31"/>
      <c r="J25" s="31"/>
      <c r="K25" s="31"/>
      <c r="L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x14ac:dyDescent="0.3">
      <c r="H26" s="31"/>
      <c r="I26" s="31"/>
      <c r="J26" s="31"/>
      <c r="K26" s="31"/>
      <c r="L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3">
      <c r="H27" s="31"/>
      <c r="I27" s="31"/>
      <c r="J27" s="31"/>
      <c r="K27" s="31"/>
      <c r="L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</sheetData>
  <mergeCells count="54">
    <mergeCell ref="F20:F21"/>
    <mergeCell ref="F5:F6"/>
    <mergeCell ref="F8:F9"/>
    <mergeCell ref="F11:F12"/>
    <mergeCell ref="F14:F15"/>
    <mergeCell ref="F17:F18"/>
    <mergeCell ref="M5:M6"/>
    <mergeCell ref="N5:N6"/>
    <mergeCell ref="G8:G9"/>
    <mergeCell ref="H8:H9"/>
    <mergeCell ref="I8:I9"/>
    <mergeCell ref="J8:J9"/>
    <mergeCell ref="K8:K9"/>
    <mergeCell ref="L8:L9"/>
    <mergeCell ref="M8:M9"/>
    <mergeCell ref="N8:N9"/>
    <mergeCell ref="G5:G6"/>
    <mergeCell ref="H5:H6"/>
    <mergeCell ref="I5:I6"/>
    <mergeCell ref="J5:J6"/>
    <mergeCell ref="K5:K6"/>
    <mergeCell ref="L5:L6"/>
    <mergeCell ref="M11:M12"/>
    <mergeCell ref="N11:N12"/>
    <mergeCell ref="G14:G15"/>
    <mergeCell ref="H14:H15"/>
    <mergeCell ref="I14:I15"/>
    <mergeCell ref="J14:J15"/>
    <mergeCell ref="K14:K15"/>
    <mergeCell ref="L14:L15"/>
    <mergeCell ref="M14:M15"/>
    <mergeCell ref="N14:N15"/>
    <mergeCell ref="G11:G12"/>
    <mergeCell ref="H11:H12"/>
    <mergeCell ref="I11:I12"/>
    <mergeCell ref="J11:J12"/>
    <mergeCell ref="K11:K12"/>
    <mergeCell ref="L11:L12"/>
    <mergeCell ref="M17:M18"/>
    <mergeCell ref="N17:N18"/>
    <mergeCell ref="G20:G21"/>
    <mergeCell ref="H20:H21"/>
    <mergeCell ref="I20:I21"/>
    <mergeCell ref="J20:J21"/>
    <mergeCell ref="K20:K21"/>
    <mergeCell ref="L20:L21"/>
    <mergeCell ref="M20:M21"/>
    <mergeCell ref="N20:N21"/>
    <mergeCell ref="G17:G18"/>
    <mergeCell ref="H17:H18"/>
    <mergeCell ref="I17:I18"/>
    <mergeCell ref="J17:J18"/>
    <mergeCell ref="K17:K18"/>
    <mergeCell ref="L17:L18"/>
  </mergeCells>
  <pageMargins left="0.74803149606299213" right="0.74803149606299213" top="0.78740157480314965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5"/>
  <sheetViews>
    <sheetView view="pageBreakPreview" zoomScaleNormal="100" workbookViewId="0">
      <selection activeCell="G5" sqref="G5:G18"/>
    </sheetView>
  </sheetViews>
  <sheetFormatPr defaultColWidth="9.08984375" defaultRowHeight="13" x14ac:dyDescent="0.3"/>
  <cols>
    <col min="1" max="1" width="3.26953125" style="31" customWidth="1"/>
    <col min="2" max="2" width="24.453125" style="31" customWidth="1"/>
    <col min="3" max="3" width="24.7265625" style="46" customWidth="1"/>
    <col min="4" max="4" width="2.7265625" style="53" customWidth="1"/>
    <col min="5" max="5" width="11.453125" style="31" customWidth="1"/>
    <col min="6" max="6" width="2.08984375" style="31" bestFit="1" customWidth="1"/>
    <col min="7" max="10" width="11.26953125" style="31" customWidth="1"/>
    <col min="11" max="11" width="11.26953125" style="48" customWidth="1"/>
    <col min="12" max="14" width="11.26953125" style="31" customWidth="1"/>
    <col min="15" max="18" width="8.08984375" style="31" hidden="1" customWidth="1"/>
    <col min="19" max="19" width="3.453125" style="31" customWidth="1"/>
    <col min="20" max="20" width="7.7265625" style="31" bestFit="1" customWidth="1"/>
    <col min="21" max="21" width="9.453125" style="31" bestFit="1" customWidth="1"/>
    <col min="22" max="22" width="8.453125" style="31" bestFit="1" customWidth="1"/>
    <col min="23" max="23" width="7.54296875" style="31" bestFit="1" customWidth="1"/>
    <col min="24" max="24" width="7.26953125" style="31" bestFit="1" customWidth="1"/>
    <col min="25" max="25" width="8.26953125" style="31" customWidth="1"/>
    <col min="26" max="16384" width="9.08984375" style="31"/>
  </cols>
  <sheetData>
    <row r="1" spans="1:26" ht="15.5" x14ac:dyDescent="0.35">
      <c r="B1" s="26" t="s">
        <v>61</v>
      </c>
      <c r="T1"/>
      <c r="U1"/>
      <c r="V1"/>
      <c r="W1"/>
      <c r="X1"/>
      <c r="Y1"/>
    </row>
    <row r="2" spans="1:26" ht="14.5" x14ac:dyDescent="0.35">
      <c r="B2" s="31" t="s">
        <v>43</v>
      </c>
      <c r="T2"/>
      <c r="U2"/>
      <c r="V2"/>
      <c r="W2"/>
      <c r="X2"/>
      <c r="Y2"/>
    </row>
    <row r="3" spans="1:26" ht="14.5" x14ac:dyDescent="0.35">
      <c r="B3" s="39"/>
      <c r="C3" s="49"/>
      <c r="D3" s="88"/>
      <c r="E3" s="88" t="s">
        <v>80</v>
      </c>
      <c r="F3" s="49"/>
      <c r="G3" s="88" t="s">
        <v>80</v>
      </c>
      <c r="H3" s="88" t="s">
        <v>81</v>
      </c>
      <c r="I3" s="88" t="s">
        <v>82</v>
      </c>
      <c r="J3" s="88" t="s">
        <v>83</v>
      </c>
      <c r="K3" s="40" t="s">
        <v>84</v>
      </c>
      <c r="L3" s="40" t="s">
        <v>85</v>
      </c>
      <c r="M3" s="40" t="s">
        <v>86</v>
      </c>
      <c r="N3" s="40" t="s">
        <v>87</v>
      </c>
      <c r="O3" s="40" t="s">
        <v>87</v>
      </c>
      <c r="P3" s="40" t="s">
        <v>87</v>
      </c>
      <c r="Q3" s="40" t="s">
        <v>87</v>
      </c>
      <c r="R3" s="40" t="s">
        <v>87</v>
      </c>
      <c r="T3"/>
      <c r="U3"/>
      <c r="V3"/>
      <c r="W3"/>
      <c r="X3"/>
      <c r="Y3"/>
    </row>
    <row r="4" spans="1:26" s="34" customFormat="1" ht="14.5" x14ac:dyDescent="0.35">
      <c r="A4" s="31"/>
      <c r="B4" s="31"/>
      <c r="C4" s="31"/>
      <c r="D4" s="53"/>
      <c r="E4" s="89"/>
      <c r="F4" s="31"/>
      <c r="G4" s="89"/>
      <c r="H4" s="89"/>
      <c r="I4" s="89"/>
      <c r="J4" s="89"/>
      <c r="K4" s="90"/>
      <c r="L4" s="90"/>
      <c r="M4" s="90"/>
      <c r="N4" s="90"/>
      <c r="T4"/>
      <c r="U4"/>
      <c r="V4"/>
      <c r="W4"/>
      <c r="X4"/>
      <c r="Y4"/>
    </row>
    <row r="5" spans="1:26" ht="12.75" customHeight="1" x14ac:dyDescent="0.35">
      <c r="A5" s="31">
        <v>1</v>
      </c>
      <c r="B5" s="31" t="s">
        <v>44</v>
      </c>
      <c r="C5" s="126" t="s">
        <v>71</v>
      </c>
      <c r="D5" s="128"/>
      <c r="E5" s="134"/>
      <c r="F5" s="169" t="s">
        <v>38</v>
      </c>
      <c r="G5" s="178"/>
      <c r="H5" s="173">
        <f>pl!C18/SUM(bs!C7,bs!C8,bs!C13)</f>
        <v>6.2801285704217003E-2</v>
      </c>
      <c r="I5" s="173">
        <f>pl!D18/SUM(bs!D7,bs!D8,bs!D13)</f>
        <v>4.4320478880863372E-2</v>
      </c>
      <c r="J5" s="173">
        <f>pl!E18/SUM(bs!E7,bs!E8,bs!E13)</f>
        <v>4.8445592741693203E-2</v>
      </c>
      <c r="K5" s="173">
        <f>pl!F18/SUM(bs!F7,bs!F8,bs!F13)</f>
        <v>4.2198748160664587E-2</v>
      </c>
      <c r="L5" s="173">
        <f>pl!G18/SUM(bs!G7,bs!G8,bs!G13)</f>
        <v>4.1625324796814141E-2</v>
      </c>
      <c r="M5" s="173">
        <f>pl!H18/SUM(bs!H7,bs!H8,bs!H13)</f>
        <v>3.3456574642318687E-2</v>
      </c>
      <c r="N5" s="173">
        <f>pl!I18/SUM(bs!I7,bs!I8,bs!I13)</f>
        <v>4.0471759926615121E-2</v>
      </c>
      <c r="O5" s="38"/>
      <c r="P5" s="38"/>
      <c r="Q5" s="38"/>
      <c r="R5" s="38"/>
      <c r="S5" s="38"/>
      <c r="T5"/>
      <c r="U5"/>
      <c r="V5"/>
      <c r="W5"/>
      <c r="X5"/>
      <c r="Y5"/>
      <c r="Z5" s="38"/>
    </row>
    <row r="6" spans="1:26" ht="14.5" x14ac:dyDescent="0.35">
      <c r="C6" s="38" t="s">
        <v>72</v>
      </c>
      <c r="D6" s="128"/>
      <c r="E6" s="135"/>
      <c r="F6" s="169"/>
      <c r="G6" s="178"/>
      <c r="H6" s="173"/>
      <c r="I6" s="173"/>
      <c r="J6" s="173"/>
      <c r="K6" s="173"/>
      <c r="L6" s="173"/>
      <c r="M6" s="173"/>
      <c r="N6" s="173"/>
      <c r="O6" s="105"/>
      <c r="P6" s="38"/>
      <c r="Q6" s="38"/>
      <c r="R6" s="38"/>
      <c r="S6" s="38"/>
      <c r="T6"/>
      <c r="U6"/>
      <c r="V6"/>
      <c r="W6"/>
      <c r="X6"/>
      <c r="Y6"/>
      <c r="Z6" s="38"/>
    </row>
    <row r="7" spans="1:26" ht="14.5" x14ac:dyDescent="0.35">
      <c r="C7" s="38"/>
      <c r="D7" s="128"/>
      <c r="E7" s="136"/>
      <c r="G7" s="131"/>
      <c r="H7" s="106"/>
      <c r="I7" s="106"/>
      <c r="J7" s="106"/>
      <c r="K7" s="107"/>
      <c r="L7" s="97"/>
      <c r="M7" s="97"/>
      <c r="N7" s="97"/>
      <c r="O7" s="38"/>
      <c r="P7" s="38"/>
      <c r="Q7" s="38"/>
      <c r="R7" s="38"/>
      <c r="S7" s="38"/>
      <c r="T7"/>
      <c r="U7"/>
      <c r="V7"/>
      <c r="W7"/>
      <c r="X7"/>
      <c r="Y7"/>
      <c r="Z7" s="38"/>
    </row>
    <row r="8" spans="1:26" ht="12.75" customHeight="1" x14ac:dyDescent="0.35">
      <c r="A8" s="31">
        <v>2</v>
      </c>
      <c r="B8" s="31" t="s">
        <v>45</v>
      </c>
      <c r="C8" s="126" t="s">
        <v>88</v>
      </c>
      <c r="D8" s="128"/>
      <c r="E8" s="134"/>
      <c r="F8" s="169" t="s">
        <v>38</v>
      </c>
      <c r="G8" s="168"/>
      <c r="H8" s="167">
        <f>pl!C23/bs!C14</f>
        <v>2.3264983289599132E-2</v>
      </c>
      <c r="I8" s="167">
        <f>pl!D23/bs!D14</f>
        <v>3.8173521948289234E-2</v>
      </c>
      <c r="J8" s="167">
        <f>pl!E23/bs!E14</f>
        <v>-0.14645804683577712</v>
      </c>
      <c r="K8" s="167">
        <f>pl!F23/bs!F14</f>
        <v>2.486009093260395E-3</v>
      </c>
      <c r="L8" s="167">
        <f>pl!G23/bs!G14</f>
        <v>1.632773661857876E-2</v>
      </c>
      <c r="M8" s="167">
        <f>pl!H23/bs!H14</f>
        <v>8.0405569783167707E-2</v>
      </c>
      <c r="N8" s="167">
        <f>pl!I23/bs!I14</f>
        <v>3.2194999009883166E-2</v>
      </c>
      <c r="O8" s="38"/>
      <c r="P8" s="38"/>
      <c r="Q8" s="38"/>
      <c r="R8" s="38"/>
      <c r="S8" s="38"/>
      <c r="T8"/>
      <c r="U8"/>
      <c r="V8"/>
      <c r="W8"/>
      <c r="X8"/>
      <c r="Y8"/>
      <c r="Z8" s="38"/>
    </row>
    <row r="9" spans="1:26" ht="14.5" x14ac:dyDescent="0.35">
      <c r="C9" s="38" t="s">
        <v>89</v>
      </c>
      <c r="D9" s="128"/>
      <c r="E9" s="135"/>
      <c r="F9" s="169"/>
      <c r="G9" s="168"/>
      <c r="H9" s="167"/>
      <c r="I9" s="167"/>
      <c r="J9" s="167"/>
      <c r="K9" s="167"/>
      <c r="L9" s="167"/>
      <c r="M9" s="167"/>
      <c r="N9" s="167"/>
      <c r="O9" s="38"/>
      <c r="P9" s="38"/>
      <c r="Q9" s="38"/>
      <c r="R9" s="38"/>
      <c r="S9" s="38"/>
      <c r="T9"/>
      <c r="U9"/>
      <c r="V9"/>
      <c r="W9"/>
      <c r="X9"/>
      <c r="Y9"/>
      <c r="Z9" s="38"/>
    </row>
    <row r="10" spans="1:26" ht="14.5" x14ac:dyDescent="0.35">
      <c r="C10" s="38"/>
      <c r="D10" s="128"/>
      <c r="E10" s="125"/>
      <c r="G10" s="132"/>
      <c r="H10" s="108"/>
      <c r="I10" s="108"/>
      <c r="J10" s="108"/>
      <c r="K10" s="109"/>
      <c r="L10" s="97"/>
      <c r="M10" s="97"/>
      <c r="N10" s="97"/>
      <c r="O10" s="38"/>
      <c r="P10" s="38"/>
      <c r="Q10" s="38"/>
      <c r="R10" s="38"/>
      <c r="S10" s="38"/>
      <c r="T10"/>
      <c r="U10"/>
      <c r="V10"/>
      <c r="W10"/>
      <c r="X10"/>
      <c r="Y10"/>
      <c r="Z10" s="38"/>
    </row>
    <row r="11" spans="1:26" ht="12.75" customHeight="1" x14ac:dyDescent="0.35">
      <c r="A11" s="31">
        <v>3</v>
      </c>
      <c r="B11" s="31" t="s">
        <v>46</v>
      </c>
      <c r="C11" s="126" t="s">
        <v>88</v>
      </c>
      <c r="D11" s="128"/>
      <c r="E11" s="137"/>
      <c r="F11" s="169" t="s">
        <v>38</v>
      </c>
      <c r="G11" s="168"/>
      <c r="H11" s="167">
        <f>pl!C23/((bs!C27+bs!D27)/2)</f>
        <v>9.5603004335524849E-2</v>
      </c>
      <c r="I11" s="167">
        <f>pl!D23/((bs!D27+bs!E27)/2)</f>
        <v>0.27505774162807689</v>
      </c>
      <c r="J11" s="167">
        <f>pl!E23/((bs!E27+bs!F27)/2)</f>
        <v>-1.3437277396831611</v>
      </c>
      <c r="K11" s="167">
        <f>pl!F23/((bs!F27+bs!G27)/2)</f>
        <v>1.4006357306231601E-2</v>
      </c>
      <c r="L11" s="167">
        <f>pl!G23/((bs!G27+bs!H27)/2)</f>
        <v>7.0094057093663287E-2</v>
      </c>
      <c r="M11" s="167">
        <f>pl!H23/((bs!H27+bs!I27)/2)</f>
        <v>0.33993355540514836</v>
      </c>
      <c r="N11" s="167">
        <v>0.13</v>
      </c>
      <c r="O11" s="38"/>
      <c r="P11" s="38"/>
      <c r="Q11" s="38"/>
      <c r="R11" s="38"/>
      <c r="S11" s="38"/>
      <c r="T11"/>
      <c r="U11"/>
      <c r="V11"/>
      <c r="W11"/>
      <c r="X11"/>
      <c r="Y11"/>
      <c r="Z11" s="38"/>
    </row>
    <row r="12" spans="1:26" ht="14.5" x14ac:dyDescent="0.35">
      <c r="C12" s="38" t="s">
        <v>90</v>
      </c>
      <c r="D12" s="128"/>
      <c r="E12" s="138"/>
      <c r="F12" s="169"/>
      <c r="G12" s="168"/>
      <c r="H12" s="167"/>
      <c r="I12" s="167"/>
      <c r="J12" s="167"/>
      <c r="K12" s="167"/>
      <c r="L12" s="167"/>
      <c r="M12" s="167"/>
      <c r="N12" s="167"/>
      <c r="O12" s="38"/>
      <c r="P12" s="38"/>
      <c r="Q12" s="38"/>
      <c r="R12" s="38"/>
      <c r="S12" s="38"/>
      <c r="T12"/>
      <c r="U12"/>
      <c r="V12"/>
      <c r="W12"/>
      <c r="X12"/>
      <c r="Y12"/>
      <c r="Z12" s="38"/>
    </row>
    <row r="13" spans="1:26" ht="14.5" x14ac:dyDescent="0.35">
      <c r="C13" s="38"/>
      <c r="D13" s="128"/>
      <c r="E13" s="125"/>
      <c r="G13" s="133"/>
      <c r="H13" s="92"/>
      <c r="I13" s="92"/>
      <c r="J13" s="92"/>
      <c r="K13" s="111"/>
      <c r="L13" s="38"/>
      <c r="M13" s="38"/>
      <c r="N13" s="38"/>
      <c r="O13" s="38"/>
      <c r="P13" s="38"/>
      <c r="Q13" s="38"/>
      <c r="R13" s="38"/>
      <c r="S13" s="38"/>
      <c r="T13"/>
      <c r="U13"/>
      <c r="V13"/>
      <c r="W13"/>
      <c r="X13"/>
      <c r="Y13"/>
      <c r="Z13" s="38"/>
    </row>
    <row r="14" spans="1:26" ht="12.75" customHeight="1" x14ac:dyDescent="0.35">
      <c r="A14" s="31">
        <v>4</v>
      </c>
      <c r="B14" s="31" t="s">
        <v>47</v>
      </c>
      <c r="C14" s="126" t="s">
        <v>88</v>
      </c>
      <c r="D14" s="128"/>
      <c r="E14" s="137"/>
      <c r="F14" s="169" t="s">
        <v>38</v>
      </c>
      <c r="G14" s="168"/>
      <c r="H14" s="167">
        <f>pl!C23/bs!C25</f>
        <v>9.785166666666667E-2</v>
      </c>
      <c r="I14" s="167">
        <f>pl!D23/bs!D25</f>
        <v>0.14022833333333334</v>
      </c>
      <c r="J14" s="167">
        <f>pl!E23/bs!E25</f>
        <v>-1.4760949999999999</v>
      </c>
      <c r="K14" s="167">
        <f>pl!F23/bs!F25</f>
        <v>2.6239999999999999E-2</v>
      </c>
      <c r="L14" s="167">
        <f>pl!G23/bs!G25</f>
        <v>0.15307000000000001</v>
      </c>
      <c r="M14" s="167">
        <f>pl!H23/bs!H25</f>
        <v>0.76842999999999995</v>
      </c>
      <c r="N14" s="167">
        <f>pl!I23/bs!I25</f>
        <v>0.26826</v>
      </c>
      <c r="O14" s="38"/>
      <c r="P14" s="38"/>
      <c r="Q14" s="38"/>
      <c r="R14" s="38"/>
      <c r="S14" s="38"/>
      <c r="T14"/>
      <c r="U14"/>
      <c r="V14"/>
      <c r="W14"/>
      <c r="X14"/>
      <c r="Y14"/>
      <c r="Z14" s="38"/>
    </row>
    <row r="15" spans="1:26" ht="14.5" x14ac:dyDescent="0.35">
      <c r="B15" s="31" t="s">
        <v>91</v>
      </c>
      <c r="C15" s="38" t="s">
        <v>92</v>
      </c>
      <c r="D15" s="128"/>
      <c r="E15" s="138"/>
      <c r="F15" s="169"/>
      <c r="G15" s="168"/>
      <c r="H15" s="167"/>
      <c r="I15" s="167"/>
      <c r="J15" s="167"/>
      <c r="K15" s="167"/>
      <c r="L15" s="167"/>
      <c r="M15" s="167"/>
      <c r="N15" s="167"/>
      <c r="O15" s="38"/>
      <c r="P15" s="38"/>
      <c r="Q15" s="38"/>
      <c r="R15" s="38"/>
      <c r="S15" s="38"/>
      <c r="T15"/>
      <c r="U15"/>
      <c r="V15"/>
      <c r="W15"/>
      <c r="X15"/>
      <c r="Y15"/>
      <c r="Z15" s="38"/>
    </row>
    <row r="16" spans="1:26" ht="14.5" x14ac:dyDescent="0.35">
      <c r="C16" s="31"/>
      <c r="D16" s="129"/>
      <c r="G16" s="38"/>
      <c r="H16" s="38"/>
      <c r="I16" s="38"/>
      <c r="J16" s="38"/>
      <c r="K16" s="111"/>
      <c r="L16" s="38"/>
      <c r="M16" s="38"/>
      <c r="N16" s="38"/>
      <c r="O16" s="38"/>
      <c r="P16" s="38"/>
      <c r="Q16" s="38"/>
      <c r="R16" s="38"/>
      <c r="S16" s="38"/>
      <c r="T16"/>
      <c r="U16"/>
      <c r="V16"/>
      <c r="W16"/>
      <c r="X16"/>
      <c r="Y16"/>
      <c r="Z16" s="38"/>
    </row>
    <row r="17" spans="1:26" ht="14.5" x14ac:dyDescent="0.35">
      <c r="B17" s="92"/>
      <c r="C17" s="92"/>
      <c r="D17" s="129"/>
      <c r="G17" s="152"/>
      <c r="H17" s="38"/>
      <c r="I17" s="38"/>
      <c r="J17" s="38"/>
      <c r="K17" s="111"/>
      <c r="L17" s="112"/>
      <c r="M17" s="38"/>
      <c r="N17" s="38"/>
      <c r="O17" s="38"/>
      <c r="P17" s="38"/>
      <c r="Q17" s="38"/>
      <c r="R17" s="38"/>
      <c r="S17" s="38"/>
      <c r="T17"/>
      <c r="U17"/>
      <c r="V17"/>
      <c r="W17"/>
      <c r="X17"/>
      <c r="Y17"/>
      <c r="Z17" s="38"/>
    </row>
    <row r="18" spans="1:26" s="51" customFormat="1" ht="14.5" x14ac:dyDescent="0.35">
      <c r="A18" s="31"/>
      <c r="B18" s="92" t="s">
        <v>48</v>
      </c>
      <c r="C18" s="92"/>
      <c r="D18" s="129"/>
      <c r="E18" s="92"/>
      <c r="F18" s="31"/>
      <c r="G18" s="62"/>
      <c r="H18" s="62"/>
      <c r="I18" s="62"/>
      <c r="J18" s="62"/>
      <c r="K18" s="113"/>
      <c r="L18" s="62"/>
      <c r="M18" s="62"/>
      <c r="N18" s="62"/>
      <c r="O18" s="62"/>
      <c r="P18" s="62"/>
      <c r="Q18" s="62"/>
      <c r="R18" s="62"/>
      <c r="S18" s="62"/>
      <c r="T18"/>
      <c r="U18"/>
      <c r="V18"/>
      <c r="W18"/>
      <c r="X18"/>
      <c r="Y18"/>
      <c r="Z18" s="62"/>
    </row>
    <row r="19" spans="1:26" s="51" customFormat="1" x14ac:dyDescent="0.3">
      <c r="A19" s="31"/>
      <c r="B19" s="92" t="s">
        <v>49</v>
      </c>
      <c r="C19" s="92"/>
      <c r="D19" s="129"/>
      <c r="F19" s="31"/>
      <c r="G19" s="62"/>
      <c r="H19" s="62"/>
      <c r="I19" s="62"/>
      <c r="J19" s="62"/>
      <c r="K19" s="113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s="51" customFormat="1" x14ac:dyDescent="0.3">
      <c r="A20" s="31"/>
      <c r="B20" s="52"/>
      <c r="C20" s="52"/>
      <c r="D20" s="129"/>
      <c r="F20" s="31"/>
      <c r="G20" s="62"/>
      <c r="H20" s="62"/>
      <c r="I20" s="62"/>
      <c r="J20" s="62"/>
      <c r="K20" s="113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s="51" customFormat="1" x14ac:dyDescent="0.3">
      <c r="A21" s="31"/>
      <c r="B21" s="62" t="s">
        <v>93</v>
      </c>
      <c r="C21" s="52"/>
      <c r="D21" s="129"/>
      <c r="F21" s="31"/>
      <c r="G21" s="62"/>
      <c r="H21" s="62"/>
      <c r="I21" s="62"/>
      <c r="J21" s="62"/>
      <c r="K21" s="113"/>
      <c r="L21" s="62"/>
      <c r="M21" s="110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s="51" customFormat="1" x14ac:dyDescent="0.3">
      <c r="A22" s="31"/>
      <c r="C22" s="52"/>
      <c r="D22" s="125"/>
      <c r="E22" s="60"/>
      <c r="F22" s="31"/>
      <c r="G22" s="110"/>
      <c r="H22" s="62"/>
      <c r="I22" s="62"/>
      <c r="J22" s="62"/>
      <c r="K22" s="113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s="51" customFormat="1" x14ac:dyDescent="0.3">
      <c r="A23" s="31"/>
      <c r="C23" s="52"/>
      <c r="D23" s="128"/>
      <c r="E23" s="60"/>
      <c r="F23" s="31"/>
      <c r="G23" s="110"/>
      <c r="H23" s="62"/>
      <c r="I23" s="62"/>
      <c r="J23" s="62"/>
      <c r="K23" s="113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s="51" customFormat="1" x14ac:dyDescent="0.3">
      <c r="A24" s="31"/>
      <c r="C24" s="52"/>
      <c r="D24" s="128"/>
      <c r="F24" s="31"/>
      <c r="G24" s="62"/>
      <c r="H24" s="62"/>
      <c r="I24" s="62"/>
      <c r="J24" s="62"/>
      <c r="K24" s="113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s="51" customFormat="1" x14ac:dyDescent="0.3">
      <c r="A25" s="31"/>
      <c r="C25" s="52"/>
      <c r="D25" s="53"/>
      <c r="E25" s="60"/>
      <c r="F25" s="31"/>
      <c r="G25" s="60"/>
      <c r="H25" s="60"/>
      <c r="I25" s="60"/>
      <c r="J25" s="60"/>
      <c r="K25" s="170"/>
      <c r="L25" s="171"/>
      <c r="M25" s="171"/>
    </row>
    <row r="26" spans="1:26" s="51" customFormat="1" x14ac:dyDescent="0.3">
      <c r="A26" s="31"/>
      <c r="C26" s="52"/>
      <c r="D26" s="53"/>
      <c r="E26" s="60"/>
      <c r="F26" s="31"/>
      <c r="G26" s="60"/>
      <c r="H26" s="60"/>
      <c r="I26" s="60"/>
      <c r="J26" s="60"/>
      <c r="K26" s="171"/>
      <c r="L26" s="171"/>
      <c r="M26" s="171"/>
    </row>
    <row r="27" spans="1:26" s="51" customFormat="1" x14ac:dyDescent="0.3">
      <c r="A27" s="31"/>
      <c r="C27" s="52"/>
      <c r="D27" s="53"/>
      <c r="F27" s="31"/>
      <c r="K27" s="54"/>
    </row>
    <row r="28" spans="1:26" s="51" customFormat="1" x14ac:dyDescent="0.3">
      <c r="A28" s="31"/>
      <c r="C28" s="172"/>
      <c r="D28" s="53"/>
      <c r="E28" s="60"/>
      <c r="F28" s="31"/>
      <c r="G28" s="60"/>
      <c r="H28" s="60"/>
      <c r="I28" s="60"/>
      <c r="J28" s="60"/>
      <c r="K28" s="174"/>
      <c r="L28" s="175"/>
    </row>
    <row r="29" spans="1:26" s="51" customFormat="1" x14ac:dyDescent="0.3">
      <c r="A29" s="31"/>
      <c r="C29" s="172"/>
      <c r="D29" s="53"/>
      <c r="E29" s="60"/>
      <c r="F29" s="31"/>
      <c r="G29" s="60"/>
      <c r="H29" s="60"/>
      <c r="I29" s="60"/>
      <c r="J29" s="60"/>
      <c r="K29" s="174"/>
      <c r="L29" s="175"/>
    </row>
    <row r="30" spans="1:26" s="51" customFormat="1" x14ac:dyDescent="0.3">
      <c r="A30" s="31"/>
      <c r="C30" s="52"/>
      <c r="D30" s="53"/>
      <c r="F30" s="31"/>
      <c r="K30" s="54"/>
    </row>
    <row r="31" spans="1:26" s="51" customFormat="1" x14ac:dyDescent="0.3">
      <c r="A31" s="31"/>
      <c r="C31" s="176"/>
      <c r="D31" s="53"/>
      <c r="E31" s="60"/>
      <c r="F31" s="31"/>
      <c r="G31" s="60"/>
      <c r="H31" s="60"/>
      <c r="I31" s="60"/>
      <c r="J31" s="60"/>
      <c r="K31" s="177"/>
    </row>
    <row r="32" spans="1:26" s="51" customFormat="1" x14ac:dyDescent="0.3">
      <c r="A32" s="31"/>
      <c r="C32" s="172"/>
      <c r="D32" s="53"/>
      <c r="E32" s="60"/>
      <c r="F32" s="31"/>
      <c r="G32" s="60"/>
      <c r="H32" s="60"/>
      <c r="I32" s="60"/>
      <c r="J32" s="60"/>
      <c r="K32" s="177"/>
    </row>
    <row r="33" spans="1:11" s="51" customFormat="1" x14ac:dyDescent="0.3">
      <c r="A33" s="31"/>
      <c r="C33" s="52"/>
      <c r="D33" s="53"/>
      <c r="F33" s="31"/>
      <c r="K33" s="54"/>
    </row>
    <row r="34" spans="1:11" s="51" customFormat="1" x14ac:dyDescent="0.3">
      <c r="A34" s="31"/>
      <c r="C34" s="55"/>
      <c r="D34" s="53"/>
      <c r="F34" s="31"/>
      <c r="K34" s="54"/>
    </row>
    <row r="35" spans="1:11" s="51" customFormat="1" x14ac:dyDescent="0.3">
      <c r="A35" s="31"/>
      <c r="C35" s="52"/>
      <c r="D35" s="53"/>
      <c r="F35" s="31"/>
      <c r="K35" s="54"/>
    </row>
  </sheetData>
  <mergeCells count="41">
    <mergeCell ref="K28:L29"/>
    <mergeCell ref="L5:L6"/>
    <mergeCell ref="M5:M6"/>
    <mergeCell ref="J11:J12"/>
    <mergeCell ref="C31:C32"/>
    <mergeCell ref="K31:K32"/>
    <mergeCell ref="G5:G6"/>
    <mergeCell ref="H5:H6"/>
    <mergeCell ref="I5:I6"/>
    <mergeCell ref="J5:J6"/>
    <mergeCell ref="K5:K6"/>
    <mergeCell ref="G11:G12"/>
    <mergeCell ref="H11:H12"/>
    <mergeCell ref="I11:I12"/>
    <mergeCell ref="F5:F6"/>
    <mergeCell ref="F8:F9"/>
    <mergeCell ref="F11:F12"/>
    <mergeCell ref="F14:F15"/>
    <mergeCell ref="K25:M26"/>
    <mergeCell ref="C28:C29"/>
    <mergeCell ref="N5:N6"/>
    <mergeCell ref="G8:G9"/>
    <mergeCell ref="H8:H9"/>
    <mergeCell ref="I8:I9"/>
    <mergeCell ref="J8:J9"/>
    <mergeCell ref="K8:K9"/>
    <mergeCell ref="L8:L9"/>
    <mergeCell ref="M8:M9"/>
    <mergeCell ref="N8:N9"/>
    <mergeCell ref="G14:G15"/>
    <mergeCell ref="H14:H15"/>
    <mergeCell ref="I14:I15"/>
    <mergeCell ref="J14:J15"/>
    <mergeCell ref="K14:K15"/>
    <mergeCell ref="M14:M15"/>
    <mergeCell ref="N14:N15"/>
    <mergeCell ref="K11:K12"/>
    <mergeCell ref="L11:L12"/>
    <mergeCell ref="M11:M12"/>
    <mergeCell ref="N11:N12"/>
    <mergeCell ref="L14:L15"/>
  </mergeCells>
  <pageMargins left="0.74803149606299213" right="0.62992125984251968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1"/>
  <sheetViews>
    <sheetView view="pageBreakPreview" zoomScaleNormal="100" workbookViewId="0">
      <selection activeCell="H5" sqref="H5:H24"/>
    </sheetView>
  </sheetViews>
  <sheetFormatPr defaultColWidth="9.08984375" defaultRowHeight="13" x14ac:dyDescent="0.3"/>
  <cols>
    <col min="1" max="1" width="3" style="31" customWidth="1"/>
    <col min="2" max="2" width="28.1796875" style="31" customWidth="1"/>
    <col min="3" max="3" width="2.08984375" style="31" bestFit="1" customWidth="1"/>
    <col min="4" max="4" width="27.81640625" style="47" customWidth="1"/>
    <col min="5" max="5" width="2.7265625" style="53" customWidth="1"/>
    <col min="6" max="6" width="13.26953125" style="31" customWidth="1"/>
    <col min="7" max="7" width="2.08984375" style="31" bestFit="1" customWidth="1"/>
    <col min="8" max="11" width="10.26953125" style="31" customWidth="1"/>
    <col min="12" max="12" width="10.26953125" style="154" customWidth="1"/>
    <col min="13" max="15" width="10.26953125" style="31" customWidth="1"/>
    <col min="16" max="19" width="7.453125" style="31" hidden="1" customWidth="1"/>
    <col min="20" max="20" width="2.81640625" style="31" customWidth="1"/>
    <col min="21" max="21" width="7" style="31" customWidth="1"/>
    <col min="22" max="26" width="7.26953125" style="31" bestFit="1" customWidth="1"/>
    <col min="27" max="16384" width="9.08984375" style="31"/>
  </cols>
  <sheetData>
    <row r="1" spans="1:28" ht="15.5" x14ac:dyDescent="0.35">
      <c r="B1" s="26" t="s">
        <v>61</v>
      </c>
    </row>
    <row r="2" spans="1:28" ht="14.5" x14ac:dyDescent="0.35">
      <c r="B2" s="56" t="s">
        <v>50</v>
      </c>
      <c r="U2"/>
      <c r="V2"/>
      <c r="W2"/>
      <c r="X2"/>
      <c r="Y2"/>
      <c r="Z2"/>
      <c r="AA2"/>
      <c r="AB2"/>
    </row>
    <row r="3" spans="1:28" ht="13.5" customHeight="1" x14ac:dyDescent="0.35">
      <c r="B3" s="39"/>
      <c r="C3" s="39"/>
      <c r="D3" s="49"/>
      <c r="E3" s="88"/>
      <c r="F3" s="49" t="s">
        <v>80</v>
      </c>
      <c r="G3" s="49"/>
      <c r="H3" s="49" t="s">
        <v>80</v>
      </c>
      <c r="I3" s="49" t="s">
        <v>81</v>
      </c>
      <c r="J3" s="49" t="s">
        <v>82</v>
      </c>
      <c r="K3" s="49" t="s">
        <v>83</v>
      </c>
      <c r="L3" s="40" t="s">
        <v>84</v>
      </c>
      <c r="M3" s="40" t="s">
        <v>85</v>
      </c>
      <c r="N3" s="40" t="s">
        <v>86</v>
      </c>
      <c r="O3" s="40" t="s">
        <v>87</v>
      </c>
      <c r="P3" s="40" t="s">
        <v>87</v>
      </c>
      <c r="Q3" s="40" t="s">
        <v>87</v>
      </c>
      <c r="R3" s="40" t="s">
        <v>87</v>
      </c>
      <c r="S3" s="40" t="s">
        <v>87</v>
      </c>
      <c r="U3"/>
      <c r="V3"/>
      <c r="W3"/>
      <c r="X3"/>
      <c r="Y3"/>
      <c r="Z3"/>
      <c r="AA3"/>
      <c r="AB3"/>
    </row>
    <row r="4" spans="1:28" ht="14.5" x14ac:dyDescent="0.35">
      <c r="H4" s="38"/>
      <c r="I4" s="44"/>
      <c r="J4" s="44"/>
      <c r="K4" s="44"/>
      <c r="L4" s="155"/>
      <c r="M4" s="96"/>
      <c r="N4" s="96"/>
      <c r="O4" s="38"/>
      <c r="P4" s="38"/>
      <c r="Q4" s="38"/>
      <c r="R4" s="38"/>
      <c r="S4" s="38"/>
      <c r="T4" s="38"/>
      <c r="U4"/>
      <c r="V4"/>
      <c r="W4"/>
      <c r="X4"/>
      <c r="Y4"/>
      <c r="Z4"/>
      <c r="AA4"/>
      <c r="AB4"/>
    </row>
    <row r="5" spans="1:28" ht="12.75" customHeight="1" x14ac:dyDescent="0.35">
      <c r="A5" s="31">
        <v>1</v>
      </c>
      <c r="B5" s="31" t="s">
        <v>122</v>
      </c>
      <c r="C5" s="31" t="s">
        <v>38</v>
      </c>
      <c r="D5" s="38" t="s">
        <v>123</v>
      </c>
      <c r="E5" s="128"/>
      <c r="F5" s="134"/>
      <c r="G5" s="169" t="s">
        <v>38</v>
      </c>
      <c r="H5" s="180"/>
      <c r="I5" s="179">
        <f>SUM(bs!C7,bs!C8,bs!C13)/bs!C17</f>
        <v>1.1161754114426394</v>
      </c>
      <c r="J5" s="179">
        <f>SUM(bs!D7,bs!D8,bs!D13)/bs!D17</f>
        <v>1.214229460089</v>
      </c>
      <c r="K5" s="179">
        <f>SUM(bs!E7,bs!E8,bs!E13)/bs!E17</f>
        <v>0.8897440201695983</v>
      </c>
      <c r="L5" s="179">
        <f>SUM(bs!F7,bs!F8,bs!F13)/bs!F17</f>
        <v>1.048659060137515</v>
      </c>
      <c r="M5" s="179">
        <f>SUM(bs!G7,bs!G8,bs!G13)/bs!G17</f>
        <v>1.0419418358499701</v>
      </c>
      <c r="N5" s="179">
        <f>SUM(bs!H7,bs!H8,bs!H13)/bs!H17</f>
        <v>1.1975385316145408</v>
      </c>
      <c r="O5" s="179">
        <f>SUM(bs!I7,bs!I8,bs!I13)/bs!I17</f>
        <v>1.1354882320930548</v>
      </c>
      <c r="P5" s="97"/>
      <c r="Q5" s="97"/>
      <c r="R5" s="97"/>
      <c r="S5" s="97"/>
      <c r="T5" s="38"/>
      <c r="U5"/>
      <c r="V5"/>
      <c r="W5"/>
      <c r="X5"/>
      <c r="Y5"/>
      <c r="Z5"/>
      <c r="AA5"/>
      <c r="AB5"/>
    </row>
    <row r="6" spans="1:28" ht="14.5" x14ac:dyDescent="0.35">
      <c r="B6" s="31" t="s">
        <v>120</v>
      </c>
      <c r="D6" s="157" t="s">
        <v>79</v>
      </c>
      <c r="E6" s="128"/>
      <c r="F6" s="142"/>
      <c r="G6" s="169"/>
      <c r="H6" s="180"/>
      <c r="I6" s="179"/>
      <c r="J6" s="179"/>
      <c r="K6" s="179"/>
      <c r="L6" s="179"/>
      <c r="M6" s="179"/>
      <c r="N6" s="179"/>
      <c r="O6" s="179"/>
      <c r="P6" s="97"/>
      <c r="Q6" s="97"/>
      <c r="R6" s="97"/>
      <c r="S6" s="97"/>
      <c r="T6" s="97"/>
      <c r="U6"/>
      <c r="V6"/>
      <c r="W6"/>
      <c r="X6"/>
      <c r="Y6"/>
      <c r="Z6"/>
      <c r="AA6"/>
      <c r="AB6"/>
    </row>
    <row r="7" spans="1:28" ht="14.5" x14ac:dyDescent="0.35">
      <c r="B7" s="57"/>
      <c r="D7" s="76"/>
      <c r="E7" s="128"/>
      <c r="F7" s="143"/>
      <c r="H7" s="139"/>
      <c r="I7" s="99"/>
      <c r="J7" s="99"/>
      <c r="K7" s="99"/>
      <c r="L7" s="100"/>
      <c r="M7" s="100"/>
      <c r="N7" s="100"/>
      <c r="O7" s="97"/>
      <c r="P7" s="97"/>
      <c r="Q7" s="97"/>
      <c r="R7" s="97"/>
      <c r="S7" s="97"/>
      <c r="T7" s="97"/>
      <c r="U7"/>
      <c r="V7"/>
      <c r="W7"/>
      <c r="X7"/>
      <c r="Y7"/>
      <c r="Z7"/>
      <c r="AA7"/>
      <c r="AB7"/>
    </row>
    <row r="8" spans="1:28" ht="14.5" x14ac:dyDescent="0.35">
      <c r="A8" s="31">
        <v>2</v>
      </c>
      <c r="B8" s="31" t="s">
        <v>122</v>
      </c>
      <c r="C8" s="31" t="s">
        <v>38</v>
      </c>
      <c r="D8" s="38" t="s">
        <v>123</v>
      </c>
      <c r="E8" s="128"/>
      <c r="F8" s="134"/>
      <c r="G8" s="169" t="s">
        <v>38</v>
      </c>
      <c r="H8" s="180"/>
      <c r="I8" s="179">
        <f>SUM(bs!C7,bs!C8,bs!C13)/bs!C22</f>
        <v>0.99740768311064953</v>
      </c>
      <c r="J8" s="179">
        <f>SUM(bs!D7,bs!D8,bs!D13)/bs!D22</f>
        <v>1.1366044573901906</v>
      </c>
      <c r="K8" s="179">
        <f>SUM(bs!E7,bs!E8,bs!E13)/bs!E22</f>
        <v>0.85628349399474801</v>
      </c>
      <c r="L8" s="179">
        <f>SUM(bs!F7,bs!F8,bs!F13)/bs!F22</f>
        <v>0.99851752276620498</v>
      </c>
      <c r="M8" s="179">
        <f>SUM(bs!G7,bs!G8,bs!G13)/bs!G22</f>
        <v>0.99171749594415193</v>
      </c>
      <c r="N8" s="179">
        <f>SUM(bs!H7,bs!H8,bs!H13)/bs!H22</f>
        <v>1.1361642967109669</v>
      </c>
      <c r="O8" s="179">
        <f>SUM(bs!I7,bs!I8,bs!I13)/bs!I22</f>
        <v>1.0651810989330044</v>
      </c>
      <c r="P8" s="97"/>
      <c r="Q8" s="97"/>
      <c r="R8" s="97"/>
      <c r="S8" s="97"/>
      <c r="T8" s="97"/>
      <c r="U8"/>
      <c r="V8"/>
      <c r="W8"/>
      <c r="X8"/>
      <c r="Y8"/>
      <c r="Z8"/>
      <c r="AA8"/>
      <c r="AB8"/>
    </row>
    <row r="9" spans="1:28" ht="14.5" x14ac:dyDescent="0.35">
      <c r="B9" s="31" t="s">
        <v>51</v>
      </c>
      <c r="D9" s="157" t="s">
        <v>117</v>
      </c>
      <c r="E9" s="128"/>
      <c r="F9" s="143"/>
      <c r="G9" s="169"/>
      <c r="H9" s="180"/>
      <c r="I9" s="179"/>
      <c r="J9" s="179"/>
      <c r="K9" s="179"/>
      <c r="L9" s="179"/>
      <c r="M9" s="179"/>
      <c r="N9" s="179"/>
      <c r="O9" s="179"/>
      <c r="P9" s="97"/>
      <c r="Q9" s="97"/>
      <c r="R9" s="97"/>
      <c r="S9" s="97"/>
      <c r="T9" s="97"/>
      <c r="U9"/>
      <c r="V9"/>
      <c r="W9"/>
      <c r="X9"/>
      <c r="Y9"/>
      <c r="Z9"/>
      <c r="AA9"/>
      <c r="AB9"/>
    </row>
    <row r="10" spans="1:28" ht="14.5" x14ac:dyDescent="0.35">
      <c r="B10" s="38"/>
      <c r="D10" s="76"/>
      <c r="E10" s="128"/>
      <c r="F10" s="79"/>
      <c r="H10" s="140"/>
      <c r="I10" s="101"/>
      <c r="J10" s="101"/>
      <c r="K10" s="101"/>
      <c r="L10" s="102"/>
      <c r="M10" s="102"/>
      <c r="N10" s="102"/>
      <c r="O10" s="102"/>
      <c r="P10" s="102"/>
      <c r="Q10" s="102"/>
      <c r="R10" s="102"/>
      <c r="S10" s="102"/>
      <c r="T10" s="102"/>
      <c r="U10"/>
      <c r="V10"/>
      <c r="W10"/>
      <c r="X10"/>
      <c r="Y10"/>
      <c r="Z10"/>
      <c r="AA10"/>
      <c r="AB10"/>
    </row>
    <row r="11" spans="1:28" ht="14.5" x14ac:dyDescent="0.35">
      <c r="A11" s="31">
        <v>3</v>
      </c>
      <c r="B11" s="31" t="s">
        <v>122</v>
      </c>
      <c r="C11" s="31" t="s">
        <v>38</v>
      </c>
      <c r="D11" s="38" t="s">
        <v>123</v>
      </c>
      <c r="E11" s="128"/>
      <c r="F11" s="137"/>
      <c r="G11" s="169" t="s">
        <v>38</v>
      </c>
      <c r="H11" s="180"/>
      <c r="I11" s="179">
        <f>SUM(bs!C7,bs!C8,bs!C13)/bs!C14</f>
        <v>0.72527221270751285</v>
      </c>
      <c r="J11" s="179">
        <f>SUM(bs!D7,bs!D8,bs!D13)/bs!D14</f>
        <v>0.85829695739739309</v>
      </c>
      <c r="K11" s="179">
        <f>SUM(bs!E7,bs!E8,bs!E13)/bs!E14</f>
        <v>0.82565867152447459</v>
      </c>
      <c r="L11" s="179">
        <f>SUM(bs!F7,bs!F8,bs!F13)/bs!F14</f>
        <v>0.82477804505323038</v>
      </c>
      <c r="M11" s="179">
        <f>SUM(bs!G7,bs!G8,bs!G13)/bs!G14</f>
        <v>0.78963492196404317</v>
      </c>
      <c r="N11" s="179">
        <f>SUM(bs!H7,bs!H8,bs!H13)/bs!H14</f>
        <v>0.83629933268284518</v>
      </c>
      <c r="O11" s="179">
        <f>SUM(bs!I7,bs!I8,bs!I13)/bs!I14</f>
        <v>0.80134955924799123</v>
      </c>
      <c r="P11" s="97"/>
      <c r="Q11" s="97"/>
      <c r="R11" s="97"/>
      <c r="S11" s="97"/>
      <c r="T11" s="97"/>
      <c r="U11"/>
      <c r="V11"/>
      <c r="W11"/>
      <c r="X11"/>
      <c r="Y11"/>
      <c r="Z11"/>
      <c r="AA11"/>
      <c r="AB11"/>
    </row>
    <row r="12" spans="1:28" ht="14.5" x14ac:dyDescent="0.35">
      <c r="B12" s="31" t="s">
        <v>52</v>
      </c>
      <c r="D12" s="157" t="s">
        <v>118</v>
      </c>
      <c r="E12" s="128"/>
      <c r="F12" s="143"/>
      <c r="G12" s="169"/>
      <c r="H12" s="180"/>
      <c r="I12" s="179"/>
      <c r="J12" s="179"/>
      <c r="K12" s="179"/>
      <c r="L12" s="179"/>
      <c r="M12" s="179"/>
      <c r="N12" s="179"/>
      <c r="O12" s="179"/>
      <c r="P12" s="97"/>
      <c r="Q12" s="97"/>
      <c r="R12" s="97"/>
      <c r="S12" s="97"/>
      <c r="T12" s="97"/>
      <c r="U12"/>
      <c r="V12"/>
      <c r="W12"/>
      <c r="X12"/>
      <c r="Y12"/>
      <c r="Z12"/>
      <c r="AA12"/>
      <c r="AB12"/>
    </row>
    <row r="13" spans="1:28" ht="14.5" x14ac:dyDescent="0.35">
      <c r="B13" s="57"/>
      <c r="D13" s="76"/>
      <c r="E13" s="128"/>
      <c r="F13" s="143"/>
      <c r="H13" s="139"/>
      <c r="I13" s="99"/>
      <c r="J13" s="99"/>
      <c r="K13" s="99"/>
      <c r="L13" s="100"/>
      <c r="M13" s="102"/>
      <c r="N13" s="102"/>
      <c r="O13" s="102"/>
      <c r="P13" s="102"/>
      <c r="Q13" s="102"/>
      <c r="R13" s="102"/>
      <c r="S13" s="102"/>
      <c r="T13" s="102"/>
      <c r="U13"/>
      <c r="V13"/>
      <c r="W13"/>
      <c r="X13"/>
      <c r="Y13"/>
      <c r="Z13"/>
      <c r="AA13"/>
      <c r="AB13"/>
    </row>
    <row r="14" spans="1:28" ht="14.5" x14ac:dyDescent="0.35">
      <c r="A14" s="31">
        <v>4</v>
      </c>
      <c r="B14" s="31" t="s">
        <v>53</v>
      </c>
      <c r="C14" s="31" t="s">
        <v>38</v>
      </c>
      <c r="D14" s="75" t="s">
        <v>23</v>
      </c>
      <c r="E14" s="128"/>
      <c r="F14" s="137"/>
      <c r="G14" s="169" t="s">
        <v>38</v>
      </c>
      <c r="H14" s="182"/>
      <c r="I14" s="181">
        <f>bs!C13/bs!C17</f>
        <v>7.6828645811417268E-2</v>
      </c>
      <c r="J14" s="181">
        <f>bs!D13/bs!D17</f>
        <v>1.6676733126698113E-2</v>
      </c>
      <c r="K14" s="181">
        <f>bs!E13/bs!E17</f>
        <v>1.8501094337564916E-2</v>
      </c>
      <c r="L14" s="181">
        <f>bs!F13/bs!F17</f>
        <v>2.2581682655475305E-2</v>
      </c>
      <c r="M14" s="181">
        <f>bs!G13/bs!G17</f>
        <v>2.9239012937877919E-2</v>
      </c>
      <c r="N14" s="181">
        <f>bs!H13/bs!H17</f>
        <v>2.7323677548840176E-2</v>
      </c>
      <c r="O14" s="181">
        <f>bs!I13/bs!I17</f>
        <v>2.9195292837221956E-2</v>
      </c>
      <c r="P14" s="97"/>
      <c r="Q14" s="97"/>
      <c r="R14" s="97"/>
      <c r="S14" s="97"/>
      <c r="T14" s="97"/>
      <c r="U14"/>
      <c r="V14"/>
      <c r="W14"/>
      <c r="X14"/>
      <c r="Y14"/>
      <c r="Z14"/>
      <c r="AA14"/>
      <c r="AB14"/>
    </row>
    <row r="15" spans="1:28" ht="14.5" x14ac:dyDescent="0.35">
      <c r="B15" s="31" t="s">
        <v>120</v>
      </c>
      <c r="D15" s="76" t="s">
        <v>79</v>
      </c>
      <c r="E15" s="128"/>
      <c r="F15" s="143"/>
      <c r="G15" s="169"/>
      <c r="H15" s="182"/>
      <c r="I15" s="181"/>
      <c r="J15" s="181"/>
      <c r="K15" s="181"/>
      <c r="L15" s="181"/>
      <c r="M15" s="181"/>
      <c r="N15" s="181"/>
      <c r="O15" s="181"/>
      <c r="P15" s="97"/>
      <c r="Q15" s="97"/>
      <c r="R15" s="97"/>
      <c r="S15" s="97"/>
      <c r="T15" s="97"/>
      <c r="U15"/>
      <c r="V15"/>
      <c r="W15"/>
      <c r="X15"/>
      <c r="Y15"/>
      <c r="Z15"/>
      <c r="AA15"/>
      <c r="AB15"/>
    </row>
    <row r="16" spans="1:28" ht="14.5" x14ac:dyDescent="0.35">
      <c r="B16" s="57"/>
      <c r="D16" s="77"/>
      <c r="E16" s="129"/>
      <c r="F16" s="142"/>
      <c r="H16" s="141"/>
      <c r="I16" s="103"/>
      <c r="J16" s="103"/>
      <c r="K16" s="103"/>
      <c r="L16" s="104"/>
      <c r="M16" s="102"/>
      <c r="N16" s="102"/>
      <c r="O16" s="97"/>
      <c r="P16" s="97"/>
      <c r="Q16" s="97"/>
      <c r="R16" s="97"/>
      <c r="S16" s="97"/>
      <c r="T16" s="97"/>
      <c r="U16"/>
      <c r="V16"/>
      <c r="W16"/>
      <c r="X16"/>
      <c r="Y16"/>
      <c r="Z16"/>
      <c r="AA16"/>
      <c r="AB16"/>
    </row>
    <row r="17" spans="1:28" ht="12.75" customHeight="1" x14ac:dyDescent="0.35">
      <c r="A17" s="31">
        <v>5</v>
      </c>
      <c r="B17" s="31" t="s">
        <v>121</v>
      </c>
      <c r="C17" s="31" t="s">
        <v>38</v>
      </c>
      <c r="D17" s="78" t="s">
        <v>79</v>
      </c>
      <c r="E17" s="129"/>
      <c r="F17" s="134"/>
      <c r="G17" s="169" t="s">
        <v>38</v>
      </c>
      <c r="H17" s="180"/>
      <c r="I17" s="179">
        <f>bs!C17/bs!C27</f>
        <v>2.3815304847939118</v>
      </c>
      <c r="J17" s="179">
        <f>bs!D17/bs!D27</f>
        <v>2.8868302806266617</v>
      </c>
      <c r="K17" s="179">
        <f>bs!E17/bs!E27</f>
        <v>25.946540531543029</v>
      </c>
      <c r="L17" s="179">
        <f>bs!F17/bs!F27</f>
        <v>4.520224006359733</v>
      </c>
      <c r="M17" s="179">
        <f>bs!G17/bs!G27</f>
        <v>3.7191353258494018</v>
      </c>
      <c r="N17" s="179">
        <f>bs!H17/bs!H27</f>
        <v>2.7160763375243411</v>
      </c>
      <c r="O17" s="179">
        <f>bs!I17/bs!I27</f>
        <v>2.8492863943715885</v>
      </c>
      <c r="P17" s="97"/>
      <c r="Q17" s="97"/>
      <c r="R17" s="97"/>
      <c r="S17" s="97"/>
      <c r="T17" s="97"/>
      <c r="U17"/>
      <c r="V17"/>
      <c r="W17"/>
      <c r="X17"/>
      <c r="Y17"/>
      <c r="Z17"/>
      <c r="AA17"/>
      <c r="AB17"/>
    </row>
    <row r="18" spans="1:28" ht="14.5" x14ac:dyDescent="0.35">
      <c r="B18" s="31" t="s">
        <v>54</v>
      </c>
      <c r="D18" s="77" t="s">
        <v>75</v>
      </c>
      <c r="E18" s="129"/>
      <c r="F18" s="142"/>
      <c r="G18" s="169"/>
      <c r="H18" s="180"/>
      <c r="I18" s="179"/>
      <c r="J18" s="179"/>
      <c r="K18" s="179"/>
      <c r="L18" s="179"/>
      <c r="M18" s="179"/>
      <c r="N18" s="179"/>
      <c r="O18" s="179"/>
      <c r="P18" s="97"/>
      <c r="Q18" s="97"/>
      <c r="R18" s="97"/>
      <c r="S18" s="97"/>
      <c r="T18" s="97"/>
      <c r="U18"/>
      <c r="V18"/>
      <c r="W18"/>
      <c r="X18"/>
      <c r="Y18"/>
      <c r="Z18"/>
      <c r="AA18"/>
      <c r="AB18"/>
    </row>
    <row r="19" spans="1:28" ht="14.5" x14ac:dyDescent="0.35">
      <c r="B19" s="57"/>
      <c r="D19" s="77"/>
      <c r="E19" s="129"/>
      <c r="F19" s="142"/>
      <c r="H19" s="80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/>
      <c r="V19"/>
      <c r="W19"/>
      <c r="X19"/>
      <c r="Y19"/>
      <c r="Z19"/>
      <c r="AA19"/>
      <c r="AB19"/>
    </row>
    <row r="20" spans="1:28" ht="12.75" customHeight="1" x14ac:dyDescent="0.35">
      <c r="A20" s="31">
        <v>6</v>
      </c>
      <c r="B20" s="31" t="s">
        <v>55</v>
      </c>
      <c r="C20" s="31" t="s">
        <v>38</v>
      </c>
      <c r="D20" s="78" t="s">
        <v>75</v>
      </c>
      <c r="E20" s="129"/>
      <c r="F20" s="134"/>
      <c r="G20" s="169" t="s">
        <v>38</v>
      </c>
      <c r="H20" s="180"/>
      <c r="I20" s="179">
        <f>bs!C27/pl!C6</f>
        <v>0.82957925847031344</v>
      </c>
      <c r="J20" s="179">
        <f>bs!D27/pl!D6</f>
        <v>0.59438179601465679</v>
      </c>
      <c r="K20" s="179">
        <f>bs!E27/pl!E6</f>
        <v>7.2394245976953778E-2</v>
      </c>
      <c r="L20" s="179">
        <f>bs!F27/pl!F6</f>
        <v>0.36160879097511345</v>
      </c>
      <c r="M20" s="179">
        <f>bs!G27/pl!G6</f>
        <v>0.37355272188990418</v>
      </c>
      <c r="N20" s="179">
        <f>bs!H27/pl!H6</f>
        <v>0.44966479797753361</v>
      </c>
      <c r="O20" s="179">
        <f>bs!I27/pl!I6</f>
        <v>0.42828001315667968</v>
      </c>
      <c r="P20" s="97"/>
      <c r="Q20" s="97"/>
      <c r="R20" s="97"/>
      <c r="S20" s="97"/>
      <c r="T20" s="97"/>
      <c r="U20"/>
      <c r="V20"/>
      <c r="W20"/>
      <c r="X20"/>
      <c r="Y20"/>
      <c r="Z20"/>
      <c r="AA20"/>
      <c r="AB20"/>
    </row>
    <row r="21" spans="1:28" ht="14.5" x14ac:dyDescent="0.35">
      <c r="B21" s="31" t="s">
        <v>56</v>
      </c>
      <c r="D21" s="77" t="s">
        <v>119</v>
      </c>
      <c r="E21" s="129"/>
      <c r="F21" s="142"/>
      <c r="G21" s="169"/>
      <c r="H21" s="180"/>
      <c r="I21" s="179"/>
      <c r="J21" s="179"/>
      <c r="K21" s="179"/>
      <c r="L21" s="179"/>
      <c r="M21" s="179"/>
      <c r="N21" s="179"/>
      <c r="O21" s="179"/>
      <c r="P21" s="97"/>
      <c r="Q21" s="97"/>
      <c r="R21" s="97"/>
      <c r="S21" s="97"/>
      <c r="T21" s="97"/>
      <c r="U21"/>
      <c r="V21"/>
      <c r="W21"/>
      <c r="X21"/>
      <c r="Y21"/>
      <c r="Z21"/>
      <c r="AA21"/>
      <c r="AB21"/>
    </row>
    <row r="22" spans="1:28" ht="14.5" x14ac:dyDescent="0.35">
      <c r="D22" s="79"/>
      <c r="E22" s="125"/>
      <c r="F22" s="79"/>
      <c r="H22" s="140"/>
      <c r="I22" s="101"/>
      <c r="J22" s="101"/>
      <c r="K22" s="101"/>
      <c r="L22" s="97"/>
      <c r="M22" s="97"/>
      <c r="N22" s="97"/>
      <c r="O22" s="97"/>
      <c r="P22" s="97"/>
      <c r="Q22" s="97"/>
      <c r="R22" s="97"/>
      <c r="S22" s="97"/>
      <c r="T22" s="97"/>
      <c r="U22"/>
      <c r="V22"/>
      <c r="W22"/>
      <c r="X22"/>
      <c r="Y22"/>
      <c r="Z22"/>
      <c r="AA22"/>
      <c r="AB22"/>
    </row>
    <row r="23" spans="1:28" ht="12.75" customHeight="1" x14ac:dyDescent="0.35">
      <c r="A23" s="31">
        <v>7</v>
      </c>
      <c r="B23" s="31" t="s">
        <v>121</v>
      </c>
      <c r="C23" s="31" t="s">
        <v>38</v>
      </c>
      <c r="D23" s="75" t="s">
        <v>79</v>
      </c>
      <c r="E23" s="128"/>
      <c r="F23" s="137"/>
      <c r="G23" s="169" t="s">
        <v>38</v>
      </c>
      <c r="H23" s="180"/>
      <c r="I23" s="179">
        <f>bs!C17/pl!C6</f>
        <v>1.9756682935997794</v>
      </c>
      <c r="J23" s="179">
        <f>bs!D17/pl!D6</f>
        <v>1.715879366988371</v>
      </c>
      <c r="K23" s="179">
        <f>bs!E17/pl!E6</f>
        <v>1.878380237491527</v>
      </c>
      <c r="L23" s="179">
        <f>bs!F17/pl!F6</f>
        <v>1.6345527378764266</v>
      </c>
      <c r="M23" s="179">
        <f>bs!G17/pl!G6</f>
        <v>1.3892931240479398</v>
      </c>
      <c r="N23" s="179">
        <f>bs!H17/pl!H6</f>
        <v>1.2213239176044424</v>
      </c>
      <c r="O23" s="179">
        <f>bs!I17/pl!I6</f>
        <v>1.2202924144686123</v>
      </c>
      <c r="P23" s="179" t="e">
        <f>bs!J17/pl!J6</f>
        <v>#DIV/0!</v>
      </c>
      <c r="Q23" s="179" t="e">
        <f>bs!K17/pl!K6</f>
        <v>#DIV/0!</v>
      </c>
      <c r="R23" s="179" t="e">
        <f>bs!L17/pl!L6</f>
        <v>#DIV/0!</v>
      </c>
      <c r="S23" s="179" t="e">
        <f>bs!M17/pl!M6</f>
        <v>#DIV/0!</v>
      </c>
      <c r="T23" s="179"/>
      <c r="U23"/>
      <c r="V23"/>
      <c r="W23"/>
      <c r="X23"/>
      <c r="Y23"/>
      <c r="Z23"/>
      <c r="AA23"/>
      <c r="AB23"/>
    </row>
    <row r="24" spans="1:28" ht="14.5" x14ac:dyDescent="0.35">
      <c r="B24" s="31" t="s">
        <v>57</v>
      </c>
      <c r="D24" s="76" t="s">
        <v>119</v>
      </c>
      <c r="E24" s="128"/>
      <c r="F24" s="143"/>
      <c r="G24" s="169"/>
      <c r="H24" s="180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/>
      <c r="V24"/>
      <c r="W24"/>
      <c r="X24"/>
      <c r="Y24"/>
      <c r="Z24"/>
      <c r="AA24"/>
      <c r="AB24"/>
    </row>
    <row r="25" spans="1:28" ht="14.5" x14ac:dyDescent="0.35">
      <c r="H25" s="38"/>
      <c r="I25" s="38"/>
      <c r="J25" s="38"/>
      <c r="K25" s="38"/>
      <c r="L25" s="156"/>
      <c r="M25" s="38"/>
      <c r="N25" s="38"/>
      <c r="O25" s="38"/>
      <c r="P25" s="38"/>
      <c r="Q25" s="38"/>
      <c r="R25" s="38"/>
      <c r="S25" s="38"/>
      <c r="T25" s="38"/>
      <c r="U25"/>
      <c r="V25"/>
      <c r="W25"/>
      <c r="X25"/>
      <c r="Y25"/>
      <c r="Z25"/>
      <c r="AA25"/>
      <c r="AB25"/>
    </row>
    <row r="26" spans="1:28" ht="14.5" x14ac:dyDescent="0.35">
      <c r="H26" s="38"/>
      <c r="I26" s="38"/>
      <c r="J26" s="38"/>
      <c r="K26" s="38"/>
      <c r="L26" s="156"/>
      <c r="M26" s="38"/>
      <c r="N26" s="38"/>
      <c r="O26" s="38"/>
      <c r="P26" s="38"/>
      <c r="Q26" s="38"/>
      <c r="R26" s="38"/>
      <c r="S26" s="38"/>
      <c r="T26" s="38"/>
      <c r="U26"/>
      <c r="V26"/>
      <c r="W26"/>
      <c r="X26"/>
      <c r="Y26"/>
      <c r="Z26"/>
      <c r="AA26"/>
      <c r="AB26"/>
    </row>
    <row r="27" spans="1:28" ht="14.5" x14ac:dyDescent="0.35">
      <c r="H27" s="38"/>
      <c r="I27" s="38"/>
      <c r="J27" s="38"/>
      <c r="K27" s="38"/>
      <c r="L27" s="156"/>
      <c r="M27" s="156"/>
      <c r="N27" s="156"/>
      <c r="O27" s="156"/>
      <c r="P27" s="156"/>
      <c r="Q27" s="156"/>
      <c r="R27" s="156"/>
      <c r="S27" s="156"/>
      <c r="T27" s="156"/>
      <c r="U27"/>
      <c r="V27"/>
      <c r="W27"/>
      <c r="X27"/>
      <c r="Y27"/>
      <c r="Z27"/>
      <c r="AA27"/>
      <c r="AB27"/>
    </row>
    <row r="28" spans="1:28" ht="14.5" x14ac:dyDescent="0.35">
      <c r="H28" s="38"/>
      <c r="I28" s="38"/>
      <c r="J28" s="38"/>
      <c r="K28" s="38"/>
      <c r="L28" s="156"/>
      <c r="M28" s="38"/>
      <c r="N28" s="38"/>
      <c r="O28" s="38"/>
      <c r="P28" s="38"/>
      <c r="Q28" s="38"/>
      <c r="R28" s="38"/>
      <c r="S28" s="38"/>
      <c r="T28" s="38"/>
      <c r="U28"/>
      <c r="V28"/>
      <c r="W28"/>
      <c r="X28"/>
      <c r="Y28"/>
      <c r="Z28"/>
      <c r="AA28"/>
      <c r="AB28"/>
    </row>
    <row r="29" spans="1:28" ht="14.5" x14ac:dyDescent="0.35">
      <c r="H29" s="38"/>
      <c r="I29" s="38"/>
      <c r="J29" s="38"/>
      <c r="K29" s="38"/>
      <c r="L29" s="156"/>
      <c r="M29" s="38"/>
      <c r="N29" s="38"/>
      <c r="O29" s="38"/>
      <c r="P29" s="38"/>
      <c r="Q29" s="38"/>
      <c r="R29" s="38"/>
      <c r="S29" s="38"/>
      <c r="T29" s="38"/>
      <c r="U29"/>
      <c r="V29"/>
      <c r="W29"/>
      <c r="X29"/>
      <c r="Y29"/>
      <c r="Z29"/>
      <c r="AA29"/>
      <c r="AB29"/>
    </row>
    <row r="30" spans="1:28" x14ac:dyDescent="0.3">
      <c r="H30" s="38"/>
      <c r="I30" s="38"/>
      <c r="J30" s="38"/>
      <c r="K30" s="38"/>
      <c r="L30" s="156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8" x14ac:dyDescent="0.3">
      <c r="H31" s="38"/>
      <c r="I31" s="38"/>
      <c r="J31" s="38"/>
      <c r="K31" s="38"/>
      <c r="L31" s="156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</sheetData>
  <mergeCells count="68">
    <mergeCell ref="G23:G24"/>
    <mergeCell ref="H5:H6"/>
    <mergeCell ref="I5:I6"/>
    <mergeCell ref="J5:J6"/>
    <mergeCell ref="K5:K6"/>
    <mergeCell ref="H14:H15"/>
    <mergeCell ref="I14:I15"/>
    <mergeCell ref="J14:J15"/>
    <mergeCell ref="K14:K15"/>
    <mergeCell ref="G5:G6"/>
    <mergeCell ref="G8:G9"/>
    <mergeCell ref="G11:G12"/>
    <mergeCell ref="G14:G15"/>
    <mergeCell ref="G17:G18"/>
    <mergeCell ref="G20:G21"/>
    <mergeCell ref="H11:H12"/>
    <mergeCell ref="M5:M6"/>
    <mergeCell ref="N5:N6"/>
    <mergeCell ref="O5:O6"/>
    <mergeCell ref="H8:H9"/>
    <mergeCell ref="I8:I9"/>
    <mergeCell ref="J8:J9"/>
    <mergeCell ref="K8:K9"/>
    <mergeCell ref="L8:L9"/>
    <mergeCell ref="M8:M9"/>
    <mergeCell ref="N8:N9"/>
    <mergeCell ref="L5:L6"/>
    <mergeCell ref="O8:O9"/>
    <mergeCell ref="I11:I12"/>
    <mergeCell ref="J11:J12"/>
    <mergeCell ref="K11:K12"/>
    <mergeCell ref="L11:L12"/>
    <mergeCell ref="M11:M12"/>
    <mergeCell ref="N11:N12"/>
    <mergeCell ref="O11:O12"/>
    <mergeCell ref="L14:L15"/>
    <mergeCell ref="M14:M15"/>
    <mergeCell ref="N14:N15"/>
    <mergeCell ref="O14:O15"/>
    <mergeCell ref="H17:H18"/>
    <mergeCell ref="I17:I18"/>
    <mergeCell ref="J17:J18"/>
    <mergeCell ref="K17:K18"/>
    <mergeCell ref="L17:L18"/>
    <mergeCell ref="M17:M18"/>
    <mergeCell ref="M23:M24"/>
    <mergeCell ref="N17:N18"/>
    <mergeCell ref="O17:O18"/>
    <mergeCell ref="H20:H21"/>
    <mergeCell ref="I20:I21"/>
    <mergeCell ref="J20:J21"/>
    <mergeCell ref="K20:K21"/>
    <mergeCell ref="L20:L21"/>
    <mergeCell ref="M20:M21"/>
    <mergeCell ref="N20:N21"/>
    <mergeCell ref="O20:O21"/>
    <mergeCell ref="H23:H24"/>
    <mergeCell ref="I23:I24"/>
    <mergeCell ref="J23:J24"/>
    <mergeCell ref="K23:K24"/>
    <mergeCell ref="L23:L24"/>
    <mergeCell ref="T23:T24"/>
    <mergeCell ref="N23:N24"/>
    <mergeCell ref="O23:O24"/>
    <mergeCell ref="P23:P24"/>
    <mergeCell ref="Q23:Q24"/>
    <mergeCell ref="R23:R24"/>
    <mergeCell ref="S23:S24"/>
  </mergeCells>
  <pageMargins left="0.51181102362204722" right="0.43307086614173229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</vt:lpstr>
      <vt:lpstr>bs</vt:lpstr>
      <vt:lpstr>Case Questions</vt:lpstr>
      <vt:lpstr>underwriting ratios</vt:lpstr>
      <vt:lpstr>return ratios</vt:lpstr>
      <vt:lpstr>capacity and liquidity ratios</vt:lpstr>
      <vt:lpstr>bs!Print_Area</vt:lpstr>
      <vt:lpstr>'capacity and liquidity ratios'!Print_Area</vt:lpstr>
      <vt:lpstr>pl!Print_Area</vt:lpstr>
      <vt:lpstr>'return ratios'!Print_Area</vt:lpstr>
      <vt:lpstr>'underwriting ratios'!Print_Area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Sze Han (SG/AUDIT FS)</dc:creator>
  <cp:lastModifiedBy>Kang, Jessica (SG/AUDIT FS)</cp:lastModifiedBy>
  <dcterms:created xsi:type="dcterms:W3CDTF">2016-05-01T00:36:58Z</dcterms:created>
  <dcterms:modified xsi:type="dcterms:W3CDTF">2017-10-08T16:04:01Z</dcterms:modified>
</cp:coreProperties>
</file>